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guel Antunez\Desktop\01_Bussines\15_Plataforma Plantillas\"/>
    </mc:Choice>
  </mc:AlternateContent>
  <xr:revisionPtr revIDLastSave="0" documentId="13_ncr:1_{534C83E1-F0EC-420B-B95A-610DF5DF06D2}" xr6:coauthVersionLast="43" xr6:coauthVersionMax="43" xr10:uidLastSave="{00000000-0000-0000-0000-000000000000}"/>
  <bookViews>
    <workbookView xWindow="-110" yWindow="-110" windowWidth="19420" windowHeight="11020" tabRatio="746" xr2:uid="{00000000-000D-0000-FFFF-FFFF00000000}"/>
  </bookViews>
  <sheets>
    <sheet name="Análisis Datos" sheetId="6" r:id="rId1"/>
    <sheet name="Cuenta Resultados" sheetId="4" r:id="rId2"/>
    <sheet name="Deuda Pendiente" sheetId="9" state="hidden" r:id="rId3"/>
    <sheet name="Facturas 19" sheetId="1" r:id="rId4"/>
    <sheet name="Principales Clientes" sheetId="7" state="hidden" r:id="rId5"/>
    <sheet name="Gastos 19" sheetId="5" r:id="rId6"/>
  </sheets>
  <definedNames>
    <definedName name="SegmentaciónDeDatos_Mes">#N/A</definedName>
  </definedNames>
  <calcPr calcId="191029"/>
  <pivotCaches>
    <pivotCache cacheId="10" r:id="rId7"/>
  </pivotCaches>
  <extLst>
    <ext xmlns:x14="http://schemas.microsoft.com/office/spreadsheetml/2009/9/main" uri="{BBE1A952-AA13-448e-AADC-164F8A28A991}">
      <x14:slicerCaches>
        <x14:slicerCache r:id="rId8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4" l="1"/>
  <c r="S3" i="4"/>
  <c r="T3" i="4"/>
  <c r="U3" i="4"/>
  <c r="V3" i="4"/>
  <c r="W3" i="4"/>
  <c r="X3" i="4"/>
  <c r="Y3" i="4"/>
  <c r="Z3" i="4"/>
  <c r="AA3" i="4"/>
  <c r="AB3" i="4"/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" i="1"/>
  <c r="AR20" i="4" l="1"/>
  <c r="AR14" i="4"/>
  <c r="AR13" i="4"/>
  <c r="AR12" i="4"/>
  <c r="AQ10" i="4"/>
  <c r="AO10" i="4"/>
  <c r="AN10" i="4"/>
  <c r="AM10" i="4"/>
  <c r="AK10" i="4"/>
  <c r="AJ10" i="4"/>
  <c r="AI10" i="4"/>
  <c r="AG10" i="4"/>
  <c r="AR11" i="4"/>
  <c r="AP10" i="4"/>
  <c r="AL10" i="4"/>
  <c r="AH10" i="4"/>
  <c r="AQ9" i="4"/>
  <c r="AP9" i="4"/>
  <c r="AO9" i="4"/>
  <c r="AN9" i="4"/>
  <c r="AM9" i="4"/>
  <c r="AL9" i="4"/>
  <c r="AK9" i="4"/>
  <c r="AJ9" i="4"/>
  <c r="AI9" i="4"/>
  <c r="AH9" i="4"/>
  <c r="AG9" i="4"/>
  <c r="AF9" i="4"/>
  <c r="AR9" i="4" s="1"/>
  <c r="AQ4" i="4"/>
  <c r="AQ18" i="4" s="1"/>
  <c r="AO4" i="4"/>
  <c r="AN4" i="4"/>
  <c r="AM4" i="4"/>
  <c r="AK4" i="4"/>
  <c r="AJ4" i="4"/>
  <c r="AI4" i="4"/>
  <c r="AI18" i="4" s="1"/>
  <c r="AG4" i="4"/>
  <c r="AR5" i="4"/>
  <c r="AP4" i="4"/>
  <c r="AP18" i="4" s="1"/>
  <c r="AL4" i="4"/>
  <c r="AL18" i="4" s="1"/>
  <c r="AH4" i="4"/>
  <c r="AH18" i="4" s="1"/>
  <c r="AQ6" i="4"/>
  <c r="AP6" i="4"/>
  <c r="AL6" i="4"/>
  <c r="AI6" i="4"/>
  <c r="AR3" i="4"/>
  <c r="N13" i="4"/>
  <c r="N12" i="4"/>
  <c r="M10" i="4"/>
  <c r="J10" i="4"/>
  <c r="N11" i="4"/>
  <c r="N9" i="4"/>
  <c r="M4" i="4"/>
  <c r="J4" i="4"/>
  <c r="I4" i="4"/>
  <c r="F4" i="4"/>
  <c r="C4" i="4"/>
  <c r="N5" i="4"/>
  <c r="N3" i="4"/>
  <c r="N20" i="4"/>
  <c r="N14" i="4"/>
  <c r="F10" i="4"/>
  <c r="L10" i="4"/>
  <c r="K10" i="4"/>
  <c r="I10" i="4"/>
  <c r="H10" i="4"/>
  <c r="G10" i="4"/>
  <c r="E10" i="4"/>
  <c r="D10" i="4"/>
  <c r="C10" i="4"/>
  <c r="L4" i="4"/>
  <c r="L18" i="4" s="1"/>
  <c r="K4" i="4"/>
  <c r="K6" i="4" s="1"/>
  <c r="H4" i="4"/>
  <c r="G4" i="4"/>
  <c r="E4" i="4"/>
  <c r="E6" i="4" s="1"/>
  <c r="D4" i="4"/>
  <c r="H6" i="4"/>
  <c r="J18" i="4" l="1"/>
  <c r="F18" i="4"/>
  <c r="G18" i="4"/>
  <c r="H18" i="4"/>
  <c r="AM18" i="4"/>
  <c r="AM6" i="4"/>
  <c r="AH6" i="4"/>
  <c r="AM15" i="4"/>
  <c r="AM7" i="4"/>
  <c r="AN18" i="4"/>
  <c r="AN6" i="4"/>
  <c r="AG18" i="4"/>
  <c r="AO18" i="4"/>
  <c r="AG6" i="4"/>
  <c r="AK6" i="4"/>
  <c r="AO6" i="4"/>
  <c r="AI15" i="4"/>
  <c r="AI7" i="4"/>
  <c r="AQ15" i="4"/>
  <c r="AQ7" i="4"/>
  <c r="AJ18" i="4"/>
  <c r="AJ6" i="4"/>
  <c r="AK18" i="4"/>
  <c r="AH7" i="4"/>
  <c r="AH15" i="4"/>
  <c r="AL7" i="4"/>
  <c r="AL15" i="4"/>
  <c r="AP7" i="4"/>
  <c r="AP15" i="4"/>
  <c r="AF4" i="4"/>
  <c r="AF10" i="4"/>
  <c r="AR10" i="4" s="1"/>
  <c r="I18" i="4"/>
  <c r="I6" i="4"/>
  <c r="I7" i="4" s="1"/>
  <c r="M18" i="4"/>
  <c r="M6" i="4"/>
  <c r="M15" i="4" s="1"/>
  <c r="C18" i="4"/>
  <c r="C6" i="4"/>
  <c r="C7" i="4" s="1"/>
  <c r="D18" i="4"/>
  <c r="D6" i="4"/>
  <c r="G6" i="4"/>
  <c r="L6" i="4"/>
  <c r="L15" i="4" s="1"/>
  <c r="E18" i="4"/>
  <c r="K18" i="4"/>
  <c r="G7" i="4"/>
  <c r="G15" i="4"/>
  <c r="H7" i="4"/>
  <c r="H15" i="4"/>
  <c r="E15" i="4"/>
  <c r="E7" i="4"/>
  <c r="I15" i="4"/>
  <c r="K7" i="4"/>
  <c r="K15" i="4"/>
  <c r="D7" i="4"/>
  <c r="D15" i="4"/>
  <c r="F6" i="4"/>
  <c r="J6" i="4"/>
  <c r="B4" i="4"/>
  <c r="B10" i="4"/>
  <c r="N10" i="4" s="1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I38" i="6"/>
  <c r="G38" i="6"/>
  <c r="E6" i="7"/>
  <c r="D6" i="7"/>
  <c r="E5" i="7"/>
  <c r="D5" i="7"/>
  <c r="E4" i="7"/>
  <c r="D4" i="7"/>
  <c r="E3" i="7"/>
  <c r="D3" i="7"/>
  <c r="E2" i="7"/>
  <c r="D2" i="7"/>
  <c r="H8" i="6"/>
  <c r="C15" i="4" l="1"/>
  <c r="C16" i="4" s="1"/>
  <c r="L7" i="4"/>
  <c r="Q1" i="4"/>
  <c r="U1" i="4"/>
  <c r="R1" i="4"/>
  <c r="V1" i="4"/>
  <c r="S1" i="4"/>
  <c r="W1" i="4"/>
  <c r="T1" i="4"/>
  <c r="X1" i="4"/>
  <c r="Y1" i="4"/>
  <c r="AL16" i="4"/>
  <c r="AL21" i="4"/>
  <c r="AL23" i="4" s="1"/>
  <c r="AL24" i="4" s="1"/>
  <c r="AQ16" i="4"/>
  <c r="AQ21" i="4"/>
  <c r="AQ23" i="4" s="1"/>
  <c r="AQ24" i="4" s="1"/>
  <c r="AK7" i="4"/>
  <c r="AK15" i="4"/>
  <c r="AN15" i="4"/>
  <c r="AN7" i="4"/>
  <c r="AR4" i="4"/>
  <c r="AR18" i="4" s="1"/>
  <c r="AF18" i="4"/>
  <c r="AF6" i="4"/>
  <c r="AJ15" i="4"/>
  <c r="AJ7" i="4"/>
  <c r="AG7" i="4"/>
  <c r="AG15" i="4"/>
  <c r="AP16" i="4"/>
  <c r="AP21" i="4"/>
  <c r="AP23" i="4" s="1"/>
  <c r="AP24" i="4" s="1"/>
  <c r="AH16" i="4"/>
  <c r="AH21" i="4"/>
  <c r="AH23" i="4" s="1"/>
  <c r="AH24" i="4" s="1"/>
  <c r="AI16" i="4"/>
  <c r="AI21" i="4"/>
  <c r="AI23" i="4" s="1"/>
  <c r="AI24" i="4" s="1"/>
  <c r="AO7" i="4"/>
  <c r="AO15" i="4"/>
  <c r="AM16" i="4"/>
  <c r="AM21" i="4"/>
  <c r="AM23" i="4" s="1"/>
  <c r="AM24" i="4" s="1"/>
  <c r="M7" i="4"/>
  <c r="J15" i="4"/>
  <c r="J7" i="4"/>
  <c r="D16" i="4"/>
  <c r="D21" i="4"/>
  <c r="D23" i="4" s="1"/>
  <c r="D24" i="4" s="1"/>
  <c r="C21" i="4"/>
  <c r="C23" i="4" s="1"/>
  <c r="C24" i="4" s="1"/>
  <c r="H16" i="4"/>
  <c r="H21" i="4"/>
  <c r="H23" i="4" s="1"/>
  <c r="H24" i="4" s="1"/>
  <c r="F15" i="4"/>
  <c r="F7" i="4"/>
  <c r="I16" i="4"/>
  <c r="I21" i="4"/>
  <c r="I23" i="4" s="1"/>
  <c r="I24" i="4" s="1"/>
  <c r="N4" i="4"/>
  <c r="N18" i="4" s="1"/>
  <c r="B18" i="4"/>
  <c r="L16" i="4"/>
  <c r="L21" i="4"/>
  <c r="L23" i="4" s="1"/>
  <c r="L24" i="4" s="1"/>
  <c r="K21" i="4"/>
  <c r="K23" i="4" s="1"/>
  <c r="K24" i="4" s="1"/>
  <c r="K16" i="4"/>
  <c r="G21" i="4"/>
  <c r="G23" i="4" s="1"/>
  <c r="G24" i="4" s="1"/>
  <c r="G16" i="4"/>
  <c r="B6" i="4"/>
  <c r="M16" i="4"/>
  <c r="M21" i="4"/>
  <c r="M23" i="4" s="1"/>
  <c r="M24" i="4" s="1"/>
  <c r="E16" i="4"/>
  <c r="E21" i="4"/>
  <c r="E23" i="4" s="1"/>
  <c r="E24" i="4" s="1"/>
  <c r="AA1" i="4"/>
  <c r="Z1" i="4"/>
  <c r="AB1" i="4"/>
  <c r="AJ21" i="4" l="1"/>
  <c r="AJ23" i="4" s="1"/>
  <c r="AJ24" i="4" s="1"/>
  <c r="AJ16" i="4"/>
  <c r="AO21" i="4"/>
  <c r="AO23" i="4" s="1"/>
  <c r="AO24" i="4" s="1"/>
  <c r="AO16" i="4"/>
  <c r="AG21" i="4"/>
  <c r="AG23" i="4" s="1"/>
  <c r="AG24" i="4" s="1"/>
  <c r="AG16" i="4"/>
  <c r="AF15" i="4"/>
  <c r="AF7" i="4"/>
  <c r="AR6" i="4"/>
  <c r="AN21" i="4"/>
  <c r="AN23" i="4" s="1"/>
  <c r="AN24" i="4" s="1"/>
  <c r="AN16" i="4"/>
  <c r="AK21" i="4"/>
  <c r="AK23" i="4" s="1"/>
  <c r="AK24" i="4" s="1"/>
  <c r="AK16" i="4"/>
  <c r="B15" i="4"/>
  <c r="B7" i="4"/>
  <c r="N6" i="4"/>
  <c r="F21" i="4"/>
  <c r="F23" i="4" s="1"/>
  <c r="F24" i="4" s="1"/>
  <c r="F16" i="4"/>
  <c r="J21" i="4"/>
  <c r="J23" i="4" s="1"/>
  <c r="J24" i="4" s="1"/>
  <c r="J16" i="4"/>
  <c r="R11" i="4"/>
  <c r="S11" i="4"/>
  <c r="T11" i="4"/>
  <c r="U11" i="4"/>
  <c r="V11" i="4"/>
  <c r="W11" i="4"/>
  <c r="X11" i="4"/>
  <c r="Y11" i="4"/>
  <c r="Z11" i="4"/>
  <c r="AA11" i="4"/>
  <c r="AB11" i="4"/>
  <c r="R12" i="4"/>
  <c r="S12" i="4"/>
  <c r="T12" i="4"/>
  <c r="U12" i="4"/>
  <c r="V12" i="4"/>
  <c r="W12" i="4"/>
  <c r="X12" i="4"/>
  <c r="Y12" i="4"/>
  <c r="Z12" i="4"/>
  <c r="AA12" i="4"/>
  <c r="AB12" i="4"/>
  <c r="R13" i="4"/>
  <c r="S13" i="4"/>
  <c r="T13" i="4"/>
  <c r="U13" i="4"/>
  <c r="V13" i="4"/>
  <c r="W13" i="4"/>
  <c r="X13" i="4"/>
  <c r="Y13" i="4"/>
  <c r="Z13" i="4"/>
  <c r="AA13" i="4"/>
  <c r="AB13" i="4"/>
  <c r="R14" i="4"/>
  <c r="S14" i="4"/>
  <c r="T14" i="4"/>
  <c r="U14" i="4"/>
  <c r="V14" i="4"/>
  <c r="W14" i="4"/>
  <c r="X14" i="4"/>
  <c r="Y14" i="4"/>
  <c r="Z14" i="4"/>
  <c r="AA14" i="4"/>
  <c r="AB14" i="4"/>
  <c r="Q14" i="4"/>
  <c r="Q13" i="4"/>
  <c r="Q12" i="4"/>
  <c r="Q11" i="4"/>
  <c r="V5" i="4"/>
  <c r="V4" i="4" s="1"/>
  <c r="V9" i="4"/>
  <c r="E10" i="5"/>
  <c r="E3" i="5"/>
  <c r="E4" i="5"/>
  <c r="E5" i="5"/>
  <c r="E6" i="5"/>
  <c r="E7" i="5"/>
  <c r="E8" i="5"/>
  <c r="E9" i="5"/>
  <c r="E2" i="5"/>
  <c r="AC20" i="4"/>
  <c r="AR15" i="4" l="1"/>
  <c r="AF21" i="4"/>
  <c r="AF16" i="4"/>
  <c r="N15" i="4"/>
  <c r="B21" i="4"/>
  <c r="B16" i="4"/>
  <c r="S10" i="4"/>
  <c r="AB10" i="4"/>
  <c r="X10" i="4"/>
  <c r="T10" i="4"/>
  <c r="AA10" i="4"/>
  <c r="W10" i="4"/>
  <c r="Z10" i="4"/>
  <c r="V10" i="4"/>
  <c r="V18" i="4" s="1"/>
  <c r="R10" i="4"/>
  <c r="U10" i="4"/>
  <c r="Y10" i="4"/>
  <c r="S5" i="4"/>
  <c r="S4" i="4" s="1"/>
  <c r="X9" i="4"/>
  <c r="W9" i="4"/>
  <c r="AB5" i="4"/>
  <c r="AB4" i="4" s="1"/>
  <c r="AB9" i="4"/>
  <c r="X5" i="4"/>
  <c r="X4" i="4" s="1"/>
  <c r="T9" i="4"/>
  <c r="AA5" i="4"/>
  <c r="AA4" i="4" s="1"/>
  <c r="R5" i="4"/>
  <c r="R4" i="4" s="1"/>
  <c r="R9" i="4"/>
  <c r="T5" i="4"/>
  <c r="T4" i="4" s="1"/>
  <c r="Z5" i="4"/>
  <c r="Z4" i="4" s="1"/>
  <c r="Z9" i="4"/>
  <c r="AC12" i="4"/>
  <c r="AC14" i="4"/>
  <c r="AC11" i="4"/>
  <c r="W5" i="4"/>
  <c r="W4" i="4" s="1"/>
  <c r="AA9" i="4"/>
  <c r="S9" i="4"/>
  <c r="Q5" i="4"/>
  <c r="Q4" i="4" s="1"/>
  <c r="Y5" i="4"/>
  <c r="Y4" i="4" s="1"/>
  <c r="U5" i="4"/>
  <c r="U4" i="4" s="1"/>
  <c r="Q9" i="4"/>
  <c r="Y9" i="4"/>
  <c r="U9" i="4"/>
  <c r="AF23" i="4" l="1"/>
  <c r="AR21" i="4"/>
  <c r="B23" i="4"/>
  <c r="N21" i="4"/>
  <c r="W18" i="4"/>
  <c r="Y18" i="4"/>
  <c r="T18" i="4"/>
  <c r="X18" i="4"/>
  <c r="Z18" i="4"/>
  <c r="AA18" i="4"/>
  <c r="AB18" i="4"/>
  <c r="U18" i="4"/>
  <c r="R18" i="4"/>
  <c r="S18" i="4"/>
  <c r="AC5" i="4"/>
  <c r="AC4" i="4"/>
  <c r="AC9" i="4"/>
  <c r="AR23" i="4" l="1"/>
  <c r="AF24" i="4"/>
  <c r="N23" i="4"/>
  <c r="B24" i="4"/>
  <c r="P2" i="1"/>
  <c r="R6" i="4" l="1"/>
  <c r="V6" i="4"/>
  <c r="Z6" i="4"/>
  <c r="Y6" i="4"/>
  <c r="S6" i="4"/>
  <c r="W6" i="4"/>
  <c r="AA6" i="4"/>
  <c r="Q3" i="4"/>
  <c r="T6" i="4"/>
  <c r="X6" i="4"/>
  <c r="AB6" i="4"/>
  <c r="U6" i="4"/>
  <c r="H9" i="6" l="1"/>
  <c r="I9" i="6"/>
  <c r="U15" i="4"/>
  <c r="U16" i="4" s="1"/>
  <c r="U7" i="4"/>
  <c r="Y15" i="4"/>
  <c r="Y16" i="4" s="1"/>
  <c r="Y7" i="4"/>
  <c r="AA15" i="4"/>
  <c r="AA7" i="4"/>
  <c r="X15" i="4"/>
  <c r="X16" i="4" s="1"/>
  <c r="X7" i="4"/>
  <c r="V15" i="4"/>
  <c r="V16" i="4" s="1"/>
  <c r="V7" i="4"/>
  <c r="AB15" i="4"/>
  <c r="AB7" i="4"/>
  <c r="Z15" i="4"/>
  <c r="Z7" i="4"/>
  <c r="W15" i="4"/>
  <c r="W16" i="4" s="1"/>
  <c r="W7" i="4"/>
  <c r="T15" i="4"/>
  <c r="T16" i="4" s="1"/>
  <c r="T7" i="4"/>
  <c r="S15" i="4"/>
  <c r="S16" i="4" s="1"/>
  <c r="S7" i="4"/>
  <c r="R15" i="4"/>
  <c r="R16" i="4" s="1"/>
  <c r="R7" i="4"/>
  <c r="AC3" i="4"/>
  <c r="Q6" i="4"/>
  <c r="Q7" i="4" s="1"/>
  <c r="V21" i="4"/>
  <c r="T21" i="4" l="1"/>
  <c r="T23" i="4" s="1"/>
  <c r="T24" i="4" s="1"/>
  <c r="U21" i="4"/>
  <c r="U23" i="4" s="1"/>
  <c r="U24" i="4" s="1"/>
  <c r="V23" i="4"/>
  <c r="V24" i="4" s="1"/>
  <c r="R21" i="4"/>
  <c r="W21" i="4"/>
  <c r="S21" i="4"/>
  <c r="X21" i="4"/>
  <c r="Y21" i="4"/>
  <c r="AB21" i="4"/>
  <c r="AB16" i="4"/>
  <c r="Z21" i="4"/>
  <c r="Z16" i="4"/>
  <c r="AA21" i="4"/>
  <c r="AA16" i="4"/>
  <c r="AC6" i="4"/>
  <c r="AC13" i="4"/>
  <c r="Q10" i="4"/>
  <c r="AC10" i="4" l="1"/>
  <c r="AC18" i="4" s="1"/>
  <c r="Q18" i="4"/>
  <c r="AA23" i="4"/>
  <c r="AA24" i="4" s="1"/>
  <c r="AB23" i="4"/>
  <c r="AB24" i="4" s="1"/>
  <c r="W23" i="4"/>
  <c r="W24" i="4" s="1"/>
  <c r="Y23" i="4"/>
  <c r="Y24" i="4" s="1"/>
  <c r="R23" i="4"/>
  <c r="R24" i="4" s="1"/>
  <c r="Z23" i="4"/>
  <c r="Z24" i="4" s="1"/>
  <c r="X23" i="4"/>
  <c r="X24" i="4" s="1"/>
  <c r="S23" i="4"/>
  <c r="S24" i="4" s="1"/>
  <c r="Q15" i="4"/>
  <c r="H11" i="6" l="1"/>
  <c r="I11" i="6"/>
  <c r="Q21" i="4"/>
  <c r="Q23" i="4" s="1"/>
  <c r="Q16" i="4"/>
  <c r="AC15" i="4"/>
  <c r="H13" i="6" l="1"/>
  <c r="I13" i="6"/>
  <c r="AC21" i="4"/>
  <c r="Q24" i="4" l="1"/>
  <c r="AC23" i="4"/>
</calcChain>
</file>

<file path=xl/sharedStrings.xml><?xml version="1.0" encoding="utf-8"?>
<sst xmlns="http://schemas.openxmlformats.org/spreadsheetml/2006/main" count="1775" uniqueCount="129">
  <si>
    <t>Referencia</t>
  </si>
  <si>
    <t>Fecha</t>
  </si>
  <si>
    <t>Cliente</t>
  </si>
  <si>
    <t>CIF/NIF del cliente</t>
  </si>
  <si>
    <t>Email del cliente</t>
  </si>
  <si>
    <t>Estado</t>
  </si>
  <si>
    <t>Forma pago</t>
  </si>
  <si>
    <t>Cuenta bancaria</t>
  </si>
  <si>
    <t>Tipo de vencimiento</t>
  </si>
  <si>
    <t>Total base</t>
  </si>
  <si>
    <t>Total impuestos</t>
  </si>
  <si>
    <t>Total importe</t>
  </si>
  <si>
    <t>Importe cobrado</t>
  </si>
  <si>
    <t>Importe restante</t>
  </si>
  <si>
    <t>FAC18/00100</t>
  </si>
  <si>
    <t>Cobrada</t>
  </si>
  <si>
    <t>Transferencia bancaria</t>
  </si>
  <si>
    <t>Al contado</t>
  </si>
  <si>
    <t>FAC18/00099</t>
  </si>
  <si>
    <t>Parcialmente cobrada</t>
  </si>
  <si>
    <t>FAC18/00098</t>
  </si>
  <si>
    <t>Pendiente</t>
  </si>
  <si>
    <t>FAC18/00097</t>
  </si>
  <si>
    <t>FAC18/00096</t>
  </si>
  <si>
    <t>FAC18/00095</t>
  </si>
  <si>
    <t>FAC18/00094</t>
  </si>
  <si>
    <t>FAC18/00093</t>
  </si>
  <si>
    <t>FAC18/00092</t>
  </si>
  <si>
    <t>FAC18/00091</t>
  </si>
  <si>
    <t>FAC18/00090</t>
  </si>
  <si>
    <t>FAC18/00089</t>
  </si>
  <si>
    <t>FAC18/00088</t>
  </si>
  <si>
    <t>Mes</t>
  </si>
  <si>
    <t>Total</t>
  </si>
  <si>
    <t>Ingresos</t>
  </si>
  <si>
    <t>Gastos Directos</t>
  </si>
  <si>
    <t>Compras</t>
  </si>
  <si>
    <t>Beneficio Bruto</t>
  </si>
  <si>
    <t>Gastos Indirectos</t>
  </si>
  <si>
    <t>Suministros</t>
  </si>
  <si>
    <t>Resultado Operativo</t>
  </si>
  <si>
    <t>Amortizaciones</t>
  </si>
  <si>
    <t>Resultado de Explotación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</si>
  <si>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</si>
  <si>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</si>
  <si>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</si>
  <si>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</si>
  <si>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</si>
  <si>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</si>
  <si>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</si>
  <si>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</si>
  <si>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</si>
  <si>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</si>
  <si>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</si>
  <si>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</si>
  <si>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Proveedor</t>
  </si>
  <si>
    <t>Concepto</t>
  </si>
  <si>
    <t>Importe</t>
  </si>
  <si>
    <t>Desglose</t>
  </si>
  <si>
    <t>Coste Personal</t>
  </si>
  <si>
    <t>Mantenimiento</t>
  </si>
  <si>
    <t>Serv Externalizados</t>
  </si>
  <si>
    <t>Otros Gastos</t>
  </si>
  <si>
    <t>Total Gastos</t>
  </si>
  <si>
    <t>Resultado</t>
  </si>
  <si>
    <t>Acumulado año</t>
  </si>
  <si>
    <t>Etiquetas de fila</t>
  </si>
  <si>
    <t>(en blanco)</t>
  </si>
  <si>
    <t>Total general</t>
  </si>
  <si>
    <t>Suma de Total base</t>
  </si>
  <si>
    <t>Principales Clientes</t>
  </si>
  <si>
    <t>Ventas</t>
  </si>
  <si>
    <t>(Varios elementos)</t>
  </si>
  <si>
    <t>Suma de Importe restante</t>
  </si>
  <si>
    <t>Deuda</t>
  </si>
  <si>
    <t>Presupuesto 19</t>
  </si>
  <si>
    <t>Análisis Simple Cuenta Resultados</t>
  </si>
  <si>
    <t>Teléfono</t>
  </si>
  <si>
    <t>Cliente 1</t>
  </si>
  <si>
    <t>Cliente 2</t>
  </si>
  <si>
    <t>Cliente 3</t>
  </si>
  <si>
    <t>Cliente 4</t>
  </si>
  <si>
    <t>Cliente 5</t>
  </si>
  <si>
    <t>Cliente 6</t>
  </si>
  <si>
    <t>Cliente 7</t>
  </si>
  <si>
    <t>Cliente 8</t>
  </si>
  <si>
    <t>Cliente 9</t>
  </si>
  <si>
    <t>Cliente 10</t>
  </si>
  <si>
    <t>Cliente 11</t>
  </si>
  <si>
    <t>Cliente 12</t>
  </si>
  <si>
    <t>Cliente 13</t>
  </si>
  <si>
    <t>Cliente 14</t>
  </si>
  <si>
    <t>Cliente 15</t>
  </si>
  <si>
    <t>Cliente 16</t>
  </si>
  <si>
    <t>Cliente 17</t>
  </si>
  <si>
    <t>Cliente 18</t>
  </si>
  <si>
    <t>Cliente 19</t>
  </si>
  <si>
    <t>Cliente 20</t>
  </si>
  <si>
    <t>Cliente 21</t>
  </si>
  <si>
    <t>Cliente 22</t>
  </si>
  <si>
    <t>Cliente 23</t>
  </si>
  <si>
    <t>Cliente 24</t>
  </si>
  <si>
    <t>Cliente 25</t>
  </si>
  <si>
    <t>Cliente 26</t>
  </si>
  <si>
    <t>Cliente 27</t>
  </si>
  <si>
    <t>Cliente 28</t>
  </si>
  <si>
    <t>Cliente 29</t>
  </si>
  <si>
    <t>Cliente 30</t>
  </si>
  <si>
    <t>Cliente 31</t>
  </si>
  <si>
    <t>Cliente 32</t>
  </si>
  <si>
    <t>Cliente 33</t>
  </si>
  <si>
    <t>Cliente 34</t>
  </si>
  <si>
    <t>Cliente 35</t>
  </si>
  <si>
    <t>Cliente 36</t>
  </si>
  <si>
    <t>Cliente 37</t>
  </si>
  <si>
    <t>Cliente 38</t>
  </si>
  <si>
    <t>Cliente 39</t>
  </si>
  <si>
    <t>Cliente 40</t>
  </si>
  <si>
    <t>Cliente 41</t>
  </si>
  <si>
    <t>Cliente 42</t>
  </si>
  <si>
    <t>Cliente 43</t>
  </si>
  <si>
    <t>Cliente 44</t>
  </si>
  <si>
    <t>Cliente 45</t>
  </si>
  <si>
    <t>Cliente 46</t>
  </si>
  <si>
    <t>Cliente 47</t>
  </si>
  <si>
    <t>Cliente 48</t>
  </si>
  <si>
    <t>Cliente 49</t>
  </si>
  <si>
    <t>Cliente 50</t>
  </si>
  <si>
    <t>Cliente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</si>
</sst>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&quot;€&quot;_-;\-* #,##0\ &quot;€&quot;_-;_-* &quot;-&quot;??\ &quot;€&quot;_-;_-@_-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0"/>
      <name val="Calibri"/>
      <family val="2"/>
      <scheme val="minor"/>
    </font>
    <font>
      <sz val="18"/>
      <color indexed="8"/>
      <name val="Calibri"/>
      <family val="2"/>
      <scheme val="minor"/>
    </font>
    <font>
      <sz val="18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8"/>
      <name val="Calibri"/>
      <family val="2"/>
      <scheme val="minor"/>
    </font>
    <font>
      <sz val="36"/>
      <color theme="0"/>
      <name val="Freestyle Script"/>
      <family val="4"/>
    </font>
  </fonts>
  <fills count="26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9900"/>
        <bgColor rgb="FFFF9900"/>
      </patternFill>
    </fill>
    <fill>
      <patternFill patternType="solid">
        <fgColor theme="9" tint="0.39997558519241921"/>
        <bgColor rgb="FFFFF2CC"/>
      </patternFill>
    </fill>
    <fill>
      <patternFill patternType="solid">
        <fgColor theme="9"/>
        <bgColor rgb="FFB6D7A8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rgb="FF38761D"/>
      </patternFill>
    </fill>
    <fill>
      <patternFill patternType="solid">
        <fgColor theme="7" tint="0.39997558519241921"/>
        <bgColor rgb="FFB6D7A8"/>
      </patternFill>
    </fill>
    <fill>
      <patternFill patternType="solid">
        <fgColor theme="7" tint="0.39997558519241921"/>
        <bgColor rgb="FFFFF2CC"/>
      </patternFill>
    </fill>
    <fill>
      <patternFill patternType="solid">
        <fgColor theme="7" tint="0.79998168889431442"/>
        <bgColor rgb="FFB6D7A8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rgb="FF38761D"/>
      </patternFill>
    </fill>
    <fill>
      <patternFill patternType="solid">
        <fgColor theme="4" tint="0.39997558519241921"/>
        <bgColor rgb="FFB6D7A8"/>
      </patternFill>
    </fill>
    <fill>
      <patternFill patternType="solid">
        <fgColor theme="4" tint="0.39997558519241921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0"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3" borderId="1" xfId="0" applyFont="1" applyFill="1" applyBorder="1" applyAlignment="1"/>
    <xf numFmtId="3" fontId="4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/>
    <xf numFmtId="3" fontId="3" fillId="5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3" fontId="3" fillId="6" borderId="1" xfId="0" applyNumberFormat="1" applyFont="1" applyFill="1" applyBorder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3" fillId="3" borderId="7" xfId="0" applyFont="1" applyFill="1" applyBorder="1" applyAlignment="1"/>
    <xf numFmtId="0" fontId="3" fillId="4" borderId="7" xfId="0" applyFont="1" applyFill="1" applyBorder="1" applyAlignment="1"/>
    <xf numFmtId="0" fontId="3" fillId="5" borderId="9" xfId="0" applyFont="1" applyFill="1" applyBorder="1" applyAlignment="1"/>
    <xf numFmtId="3" fontId="3" fillId="5" borderId="10" xfId="0" applyNumberFormat="1" applyFont="1" applyFill="1" applyBorder="1" applyAlignment="1">
      <alignment horizontal="center"/>
    </xf>
    <xf numFmtId="9" fontId="8" fillId="0" borderId="0" xfId="1" applyFont="1" applyFill="1" applyBorder="1" applyAlignment="1">
      <alignment horizontal="center"/>
    </xf>
    <xf numFmtId="0" fontId="4" fillId="0" borderId="0" xfId="0" applyFont="1" applyBorder="1" applyAlignment="1"/>
    <xf numFmtId="0" fontId="6" fillId="4" borderId="7" xfId="0" applyFont="1" applyFill="1" applyBorder="1" applyAlignment="1"/>
    <xf numFmtId="9" fontId="8" fillId="0" borderId="0" xfId="0" applyNumberFormat="1" applyFont="1" applyBorder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3" fontId="6" fillId="5" borderId="11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3" fontId="6" fillId="6" borderId="1" xfId="0" applyNumberFormat="1" applyFont="1" applyFill="1" applyBorder="1" applyAlignment="1">
      <alignment horizontal="center"/>
    </xf>
    <xf numFmtId="3" fontId="6" fillId="7" borderId="6" xfId="0" applyNumberFormat="1" applyFont="1" applyFill="1" applyBorder="1" applyAlignment="1">
      <alignment horizontal="center"/>
    </xf>
    <xf numFmtId="3" fontId="6" fillId="7" borderId="8" xfId="0" applyNumberFormat="1" applyFont="1" applyFill="1" applyBorder="1" applyAlignment="1">
      <alignment horizontal="center"/>
    </xf>
    <xf numFmtId="3" fontId="6" fillId="7" borderId="12" xfId="0" applyNumberFormat="1" applyFont="1" applyFill="1" applyBorder="1" applyAlignment="1">
      <alignment horizontal="center"/>
    </xf>
    <xf numFmtId="3" fontId="6" fillId="7" borderId="1" xfId="0" applyNumberFormat="1" applyFont="1" applyFill="1" applyBorder="1" applyAlignment="1">
      <alignment horizontal="center"/>
    </xf>
    <xf numFmtId="0" fontId="6" fillId="3" borderId="4" xfId="0" applyFont="1" applyFill="1" applyBorder="1" applyAlignment="1"/>
    <xf numFmtId="0" fontId="0" fillId="0" borderId="16" xfId="0" applyBorder="1"/>
    <xf numFmtId="0" fontId="0" fillId="0" borderId="17" xfId="0" applyBorder="1"/>
    <xf numFmtId="14" fontId="0" fillId="0" borderId="17" xfId="0" applyNumberFormat="1" applyBorder="1"/>
    <xf numFmtId="4" fontId="0" fillId="0" borderId="18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8" borderId="4" xfId="0" applyFont="1" applyFill="1" applyBorder="1" applyAlignment="1"/>
    <xf numFmtId="3" fontId="6" fillId="8" borderId="5" xfId="0" applyNumberFormat="1" applyFont="1" applyFill="1" applyBorder="1" applyAlignment="1">
      <alignment horizontal="center"/>
    </xf>
    <xf numFmtId="0" fontId="6" fillId="8" borderId="22" xfId="0" applyFont="1" applyFill="1" applyBorder="1" applyAlignment="1"/>
    <xf numFmtId="165" fontId="6" fillId="9" borderId="22" xfId="2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6" borderId="1" xfId="0" applyFont="1" applyFill="1" applyBorder="1" applyAlignment="1"/>
    <xf numFmtId="166" fontId="5" fillId="0" borderId="26" xfId="3" applyNumberFormat="1" applyFont="1" applyBorder="1" applyAlignment="1">
      <alignment horizontal="center"/>
    </xf>
    <xf numFmtId="166" fontId="5" fillId="0" borderId="27" xfId="3" applyNumberFormat="1" applyFont="1" applyBorder="1" applyAlignment="1">
      <alignment horizontal="center"/>
    </xf>
    <xf numFmtId="166" fontId="0" fillId="0" borderId="0" xfId="3" applyNumberFormat="1" applyFont="1" applyAlignment="1">
      <alignment horizontal="center"/>
    </xf>
    <xf numFmtId="166" fontId="5" fillId="0" borderId="24" xfId="3" applyNumberFormat="1" applyFont="1" applyBorder="1" applyAlignment="1">
      <alignment horizontal="center"/>
    </xf>
    <xf numFmtId="166" fontId="5" fillId="0" borderId="25" xfId="3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166" fontId="5" fillId="0" borderId="0" xfId="3" applyNumberFormat="1" applyFont="1" applyFill="1" applyBorder="1" applyAlignment="1">
      <alignment horizontal="center"/>
    </xf>
    <xf numFmtId="166" fontId="0" fillId="0" borderId="0" xfId="3" applyNumberFormat="1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166" fontId="0" fillId="0" borderId="0" xfId="3" applyNumberFormat="1" applyFont="1"/>
    <xf numFmtId="166" fontId="0" fillId="0" borderId="18" xfId="3" applyNumberFormat="1" applyFont="1" applyBorder="1" applyAlignment="1">
      <alignment horizontal="center"/>
    </xf>
    <xf numFmtId="166" fontId="0" fillId="0" borderId="21" xfId="3" applyNumberFormat="1" applyFont="1" applyBorder="1" applyAlignment="1">
      <alignment horizontal="center"/>
    </xf>
    <xf numFmtId="14" fontId="0" fillId="10" borderId="17" xfId="0" applyNumberForma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3" fillId="12" borderId="4" xfId="0" applyFont="1" applyFill="1" applyBorder="1" applyAlignment="1"/>
    <xf numFmtId="3" fontId="6" fillId="12" borderId="5" xfId="0" applyNumberFormat="1" applyFont="1" applyFill="1" applyBorder="1" applyAlignment="1">
      <alignment horizontal="center"/>
    </xf>
    <xf numFmtId="3" fontId="6" fillId="13" borderId="6" xfId="0" applyNumberFormat="1" applyFont="1" applyFill="1" applyBorder="1" applyAlignment="1">
      <alignment horizontal="center"/>
    </xf>
    <xf numFmtId="0" fontId="3" fillId="14" borderId="7" xfId="0" applyFont="1" applyFill="1" applyBorder="1" applyAlignment="1"/>
    <xf numFmtId="3" fontId="6" fillId="14" borderId="1" xfId="0" applyNumberFormat="1" applyFont="1" applyFill="1" applyBorder="1" applyAlignment="1">
      <alignment horizontal="center"/>
    </xf>
    <xf numFmtId="3" fontId="6" fillId="15" borderId="8" xfId="0" applyNumberFormat="1" applyFont="1" applyFill="1" applyBorder="1" applyAlignment="1">
      <alignment horizontal="center"/>
    </xf>
    <xf numFmtId="0" fontId="6" fillId="14" borderId="4" xfId="0" applyFont="1" applyFill="1" applyBorder="1" applyAlignment="1"/>
    <xf numFmtId="3" fontId="4" fillId="14" borderId="5" xfId="0" applyNumberFormat="1" applyFont="1" applyFill="1" applyBorder="1" applyAlignment="1">
      <alignment horizontal="center"/>
    </xf>
    <xf numFmtId="3" fontId="6" fillId="15" borderId="12" xfId="0" applyNumberFormat="1" applyFont="1" applyFill="1" applyBorder="1" applyAlignment="1">
      <alignment horizontal="center"/>
    </xf>
    <xf numFmtId="3" fontId="4" fillId="14" borderId="1" xfId="0" applyNumberFormat="1" applyFont="1" applyFill="1" applyBorder="1" applyAlignment="1">
      <alignment horizontal="center"/>
    </xf>
    <xf numFmtId="0" fontId="3" fillId="14" borderId="1" xfId="0" applyFont="1" applyFill="1" applyBorder="1" applyAlignment="1"/>
    <xf numFmtId="3" fontId="6" fillId="15" borderId="1" xfId="0" applyNumberFormat="1" applyFont="1" applyFill="1" applyBorder="1" applyAlignment="1">
      <alignment horizontal="center"/>
    </xf>
    <xf numFmtId="0" fontId="6" fillId="12" borderId="22" xfId="0" applyFont="1" applyFill="1" applyBorder="1" applyAlignment="1"/>
    <xf numFmtId="165" fontId="6" fillId="16" borderId="22" xfId="2" applyNumberFormat="1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3" fillId="18" borderId="4" xfId="0" applyFont="1" applyFill="1" applyBorder="1" applyAlignment="1"/>
    <xf numFmtId="3" fontId="6" fillId="18" borderId="5" xfId="0" applyNumberFormat="1" applyFont="1" applyFill="1" applyBorder="1" applyAlignment="1">
      <alignment horizontal="center"/>
    </xf>
    <xf numFmtId="3" fontId="6" fillId="19" borderId="6" xfId="0" applyNumberFormat="1" applyFont="1" applyFill="1" applyBorder="1" applyAlignment="1">
      <alignment horizontal="center"/>
    </xf>
    <xf numFmtId="0" fontId="6" fillId="18" borderId="22" xfId="0" applyFont="1" applyFill="1" applyBorder="1" applyAlignment="1"/>
    <xf numFmtId="165" fontId="6" fillId="20" borderId="22" xfId="2" applyNumberFormat="1" applyFont="1" applyFill="1" applyBorder="1" applyAlignment="1">
      <alignment horizontal="center"/>
    </xf>
    <xf numFmtId="0" fontId="3" fillId="21" borderId="7" xfId="0" applyFont="1" applyFill="1" applyBorder="1" applyAlignment="1"/>
    <xf numFmtId="3" fontId="6" fillId="21" borderId="1" xfId="0" applyNumberFormat="1" applyFont="1" applyFill="1" applyBorder="1" applyAlignment="1">
      <alignment horizontal="center"/>
    </xf>
    <xf numFmtId="3" fontId="6" fillId="22" borderId="8" xfId="0" applyNumberFormat="1" applyFont="1" applyFill="1" applyBorder="1" applyAlignment="1">
      <alignment horizontal="center"/>
    </xf>
    <xf numFmtId="0" fontId="6" fillId="21" borderId="4" xfId="0" applyFont="1" applyFill="1" applyBorder="1" applyAlignment="1"/>
    <xf numFmtId="3" fontId="4" fillId="21" borderId="5" xfId="0" applyNumberFormat="1" applyFont="1" applyFill="1" applyBorder="1" applyAlignment="1">
      <alignment horizontal="center"/>
    </xf>
    <xf numFmtId="3" fontId="6" fillId="22" borderId="12" xfId="0" applyNumberFormat="1" applyFont="1" applyFill="1" applyBorder="1" applyAlignment="1">
      <alignment horizontal="center"/>
    </xf>
    <xf numFmtId="3" fontId="4" fillId="21" borderId="1" xfId="0" applyNumberFormat="1" applyFont="1" applyFill="1" applyBorder="1" applyAlignment="1">
      <alignment horizontal="center"/>
    </xf>
    <xf numFmtId="0" fontId="3" fillId="21" borderId="1" xfId="0" applyFont="1" applyFill="1" applyBorder="1" applyAlignment="1"/>
    <xf numFmtId="3" fontId="6" fillId="22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23" borderId="28" xfId="0" applyFont="1" applyFill="1" applyBorder="1" applyAlignment="1">
      <alignment horizontal="center" vertical="center" wrapText="1"/>
    </xf>
    <xf numFmtId="0" fontId="5" fillId="24" borderId="23" xfId="0" applyFont="1" applyFill="1" applyBorder="1" applyAlignment="1">
      <alignment horizontal="center"/>
    </xf>
    <xf numFmtId="0" fontId="5" fillId="24" borderId="25" xfId="0" applyFont="1" applyFill="1" applyBorder="1" applyAlignment="1">
      <alignment horizontal="center"/>
    </xf>
    <xf numFmtId="0" fontId="5" fillId="25" borderId="23" xfId="0" applyFont="1" applyFill="1" applyBorder="1" applyAlignment="1">
      <alignment horizontal="center"/>
    </xf>
    <xf numFmtId="0" fontId="10" fillId="23" borderId="15" xfId="0" applyFont="1" applyFill="1" applyBorder="1" applyAlignment="1">
      <alignment horizontal="center"/>
    </xf>
    <xf numFmtId="0" fontId="10" fillId="23" borderId="0" xfId="0" applyFont="1" applyFill="1"/>
    <xf numFmtId="0" fontId="10" fillId="23" borderId="13" xfId="0" applyFont="1" applyFill="1" applyBorder="1" applyAlignment="1">
      <alignment horizontal="center"/>
    </xf>
    <xf numFmtId="0" fontId="10" fillId="23" borderId="14" xfId="0" applyFont="1" applyFill="1" applyBorder="1" applyAlignment="1">
      <alignment horizontal="center"/>
    </xf>
    <xf numFmtId="14" fontId="0" fillId="25" borderId="17" xfId="0" applyNumberFormat="1" applyFill="1" applyBorder="1" applyAlignment="1">
      <alignment horizontal="center"/>
    </xf>
    <xf numFmtId="0" fontId="0" fillId="25" borderId="0" xfId="0" applyFill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6" fillId="23" borderId="0" xfId="0" applyFont="1" applyFill="1" applyAlignment="1">
      <alignment horizontal="center" vertical="center"/>
    </xf>
    <xf numFmtId="0" fontId="15" fillId="24" borderId="29" xfId="0" applyFont="1" applyFill="1" applyBorder="1" applyAlignment="1">
      <alignment horizontal="center" vertical="center" wrapText="1"/>
    </xf>
    <xf numFmtId="0" fontId="15" fillId="24" borderId="30" xfId="0" applyFont="1" applyFill="1" applyBorder="1" applyAlignment="1">
      <alignment horizontal="center" vertical="center" wrapText="1"/>
    </xf>
    <xf numFmtId="0" fontId="10" fillId="23" borderId="31" xfId="0" applyFont="1" applyFill="1" applyBorder="1" applyAlignment="1">
      <alignment horizontal="center"/>
    </xf>
    <xf numFmtId="0" fontId="10" fillId="23" borderId="32" xfId="0" applyFont="1" applyFill="1" applyBorder="1" applyAlignment="1">
      <alignment horizontal="center"/>
    </xf>
  </cellXfs>
  <cellStyles count="4">
    <cellStyle name="Millares" xfId="2" builtinId="3"/>
    <cellStyle name="Moneda" xfId="3" builtinId="4"/>
    <cellStyle name="Normal" xfId="0" builtinId="0"/>
    <cellStyle name="Porcentaje" xfId="1" builtinId="5"/>
  </cellStyles>
  <dxfs count="4">
    <dxf>
      <numFmt numFmtId="166" formatCode="_-* #,##0\ &quot;€&quot;_-;\-* #,##0\ &quot;€&quot;_-;_-* &quot;-&quot;??\ &quot;€&quot;_-;_-@_-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Indicadores Mes</a:t>
            </a:r>
          </a:p>
        </c:rich>
      </c:tx>
      <c:layout>
        <c:manualLayout>
          <c:xMode val="edge"/>
          <c:yMode val="edge"/>
          <c:x val="0.34492951378279174"/>
          <c:y val="6.0934271113365097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311871938676801"/>
          <c:y val="6.7027698224701601E-2"/>
          <c:w val="0.78923869280792147"/>
          <c:h val="0.70706832746940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Datos'!$G$9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Datos'!$H$8</c:f>
              <c:strCache>
                <c:ptCount val="1"/>
                <c:pt idx="0">
                  <c:v>Enero</c:v>
                </c:pt>
              </c:strCache>
            </c:strRef>
          </c:cat>
          <c:val>
            <c:numRef>
              <c:f>'Análisis Datos'!$H$9</c:f>
              <c:numCache>
                <c:formatCode>_-* #,##0\ "€"_-;\-* #,##0\ "€"_-;_-* "-"??\ "€"_-;_-@_-</c:formatCode>
                <c:ptCount val="1"/>
                <c:pt idx="0">
                  <c:v>24434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4-4B7A-9FDC-7698FEA787B6}"/>
            </c:ext>
          </c:extLst>
        </c:ser>
        <c:ser>
          <c:idx val="1"/>
          <c:order val="1"/>
          <c:tx>
            <c:strRef>
              <c:f>'Análisis Datos'!$G$11</c:f>
              <c:strCache>
                <c:ptCount val="1"/>
                <c:pt idx="0">
                  <c:v>Total Gastos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Datos'!$H$8</c:f>
              <c:strCache>
                <c:ptCount val="1"/>
                <c:pt idx="0">
                  <c:v>Enero</c:v>
                </c:pt>
              </c:strCache>
            </c:strRef>
          </c:cat>
          <c:val>
            <c:numRef>
              <c:f>'Análisis Datos'!$H$11</c:f>
              <c:numCache>
                <c:formatCode>_-* #,##0\ "€"_-;\-* #,##0\ "€"_-;_-* "-"??\ "€"_-;_-@_-</c:formatCode>
                <c:ptCount val="1"/>
                <c:pt idx="0">
                  <c:v>7630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4-4B7A-9FDC-7698FEA787B6}"/>
            </c:ext>
          </c:extLst>
        </c:ser>
        <c:ser>
          <c:idx val="2"/>
          <c:order val="2"/>
          <c:tx>
            <c:strRef>
              <c:f>'Análisis Datos'!$G$13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Datos'!$H$8</c:f>
              <c:strCache>
                <c:ptCount val="1"/>
                <c:pt idx="0">
                  <c:v>Enero</c:v>
                </c:pt>
              </c:strCache>
            </c:strRef>
          </c:cat>
          <c:val>
            <c:numRef>
              <c:f>'Análisis Datos'!$H$13</c:f>
              <c:numCache>
                <c:formatCode>_-* #,##0\ "€"_-;\-* #,##0\ "€"_-;_-* "-"??\ "€"_-;_-@_-</c:formatCode>
                <c:ptCount val="1"/>
                <c:pt idx="0">
                  <c:v>16804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4-4B7A-9FDC-7698FEA787B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31222072"/>
        <c:axId val="331215840"/>
      </c:barChart>
      <c:catAx>
        <c:axId val="33122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1215840"/>
        <c:crosses val="autoZero"/>
        <c:auto val="1"/>
        <c:lblAlgn val="ctr"/>
        <c:lblOffset val="100"/>
        <c:noMultiLvlLbl val="0"/>
      </c:catAx>
      <c:valAx>
        <c:axId val="33121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33122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Indicadores Acumulados</a:t>
            </a:r>
          </a:p>
        </c:rich>
      </c:tx>
      <c:layout>
        <c:manualLayout>
          <c:xMode val="edge"/>
          <c:yMode val="edge"/>
          <c:x val="0.26211582061110866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311871938676801"/>
          <c:y val="7.1222965098197963E-2"/>
          <c:w val="0.78923869280792147"/>
          <c:h val="0.68873371991887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Datos'!$G$9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Datos'!$I$8</c:f>
              <c:strCache>
                <c:ptCount val="1"/>
                <c:pt idx="0">
                  <c:v>Acumulado año</c:v>
                </c:pt>
              </c:strCache>
            </c:strRef>
          </c:cat>
          <c:val>
            <c:numRef>
              <c:f>'Análisis Datos'!$I$9</c:f>
              <c:numCache>
                <c:formatCode>_-* #,##0\ "€"_-;\-* #,##0\ "€"_-;_-* "-"??\ "€"_-;_-@_-</c:formatCode>
                <c:ptCount val="1"/>
                <c:pt idx="0">
                  <c:v>24434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7-4960-9D0A-1213610AF99D}"/>
            </c:ext>
          </c:extLst>
        </c:ser>
        <c:ser>
          <c:idx val="1"/>
          <c:order val="1"/>
          <c:tx>
            <c:strRef>
              <c:f>'Análisis Datos'!$G$11</c:f>
              <c:strCache>
                <c:ptCount val="1"/>
                <c:pt idx="0">
                  <c:v>Total Gastos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Datos'!$I$8</c:f>
              <c:strCache>
                <c:ptCount val="1"/>
                <c:pt idx="0">
                  <c:v>Acumulado año</c:v>
                </c:pt>
              </c:strCache>
            </c:strRef>
          </c:cat>
          <c:val>
            <c:numRef>
              <c:f>'Análisis Datos'!$I$11</c:f>
              <c:numCache>
                <c:formatCode>_-* #,##0\ "€"_-;\-* #,##0\ "€"_-;_-* "-"??\ "€"_-;_-@_-</c:formatCode>
                <c:ptCount val="1"/>
                <c:pt idx="0">
                  <c:v>7630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E7-4960-9D0A-1213610AF99D}"/>
            </c:ext>
          </c:extLst>
        </c:ser>
        <c:ser>
          <c:idx val="2"/>
          <c:order val="2"/>
          <c:tx>
            <c:strRef>
              <c:f>'Análisis Datos'!$G$13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Datos'!$I$8</c:f>
              <c:strCache>
                <c:ptCount val="1"/>
                <c:pt idx="0">
                  <c:v>Acumulado año</c:v>
                </c:pt>
              </c:strCache>
            </c:strRef>
          </c:cat>
          <c:val>
            <c:numRef>
              <c:f>'Análisis Datos'!$I$13</c:f>
              <c:numCache>
                <c:formatCode>_-* #,##0\ "€"_-;\-* #,##0\ "€"_-;_-* "-"??\ "€"_-;_-@_-</c:formatCode>
                <c:ptCount val="1"/>
                <c:pt idx="0">
                  <c:v>16804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7-4960-9D0A-1213610AF99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31222072"/>
        <c:axId val="331215840"/>
      </c:barChart>
      <c:catAx>
        <c:axId val="33122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1215840"/>
        <c:crosses val="autoZero"/>
        <c:auto val="1"/>
        <c:lblAlgn val="ctr"/>
        <c:lblOffset val="100"/>
        <c:noMultiLvlLbl val="0"/>
      </c:catAx>
      <c:valAx>
        <c:axId val="33121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33122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Vs Resultado</a:t>
            </a:r>
          </a:p>
        </c:rich>
      </c:tx>
      <c:layout>
        <c:manualLayout>
          <c:xMode val="edge"/>
          <c:yMode val="edge"/>
          <c:x val="0.34823952235854344"/>
          <c:y val="1.120099838820279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3804745477704371E-2"/>
          <c:y val="6.1605491135115348E-2"/>
          <c:w val="0.88034669267928767"/>
          <c:h val="0.6142984713283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'Cuenta Resultados'!$P$3</c:f>
              <c:strCache>
                <c:ptCount val="1"/>
                <c:pt idx="0">
                  <c:v>Ingresos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'Cuenta Resultados'!$Q$2:$AB$2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'Cuenta Resultados'!$Q$3:$AB$3</c:f>
              <c:numCache>
                <c:formatCode>#,##0</c:formatCode>
                <c:ptCount val="12"/>
                <c:pt idx="0">
                  <c:v>24434</c:v>
                </c:pt>
                <c:pt idx="1">
                  <c:v>16191</c:v>
                </c:pt>
                <c:pt idx="2">
                  <c:v>10303</c:v>
                </c:pt>
                <c:pt idx="3">
                  <c:v>10832</c:v>
                </c:pt>
                <c:pt idx="4">
                  <c:v>6176</c:v>
                </c:pt>
                <c:pt idx="5">
                  <c:v>7636</c:v>
                </c:pt>
                <c:pt idx="6">
                  <c:v>12352</c:v>
                </c:pt>
                <c:pt idx="7">
                  <c:v>6236</c:v>
                </c:pt>
                <c:pt idx="8">
                  <c:v>14536</c:v>
                </c:pt>
                <c:pt idx="9">
                  <c:v>10168</c:v>
                </c:pt>
                <c:pt idx="10">
                  <c:v>6616</c:v>
                </c:pt>
                <c:pt idx="11">
                  <c:v>10392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C-4489-896A-2C24A55E4910}"/>
            </c:ext>
          </c:extLst>
        </c:ser>
        <c:ser>
          <c:idx val="1"/>
          <c:order val="1"/>
          <c:tx>
            <c:strRef>
              <c:f>'Cuenta Resultados'!$P$23</c:f>
              <c:strCache>
                <c:ptCount val="1"/>
                <c:pt idx="0">
                  <c:v>Resultado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'Cuenta Resultados'!$Q$2:$AB$2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'Cuenta Resultados'!$Q$23:$AB$23</c:f>
              <c:numCache>
                <c:formatCode>#,##0</c:formatCode>
                <c:ptCount val="12"/>
                <c:pt idx="0">
                  <c:v>16804</c:v>
                </c:pt>
                <c:pt idx="1">
                  <c:v>8661</c:v>
                </c:pt>
                <c:pt idx="2">
                  <c:v>-217</c:v>
                </c:pt>
                <c:pt idx="3">
                  <c:v>102</c:v>
                </c:pt>
                <c:pt idx="4">
                  <c:v>-1964</c:v>
                </c:pt>
                <c:pt idx="5">
                  <c:v>-2504</c:v>
                </c:pt>
                <c:pt idx="6">
                  <c:v>4562</c:v>
                </c:pt>
                <c:pt idx="7">
                  <c:v>-5544</c:v>
                </c:pt>
                <c:pt idx="8">
                  <c:v>6476</c:v>
                </c:pt>
                <c:pt idx="9">
                  <c:v>2108</c:v>
                </c:pt>
                <c:pt idx="10">
                  <c:v>-1444</c:v>
                </c:pt>
                <c:pt idx="11">
                  <c:v>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C-4489-896A-2C24A55E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479158664"/>
        <c:axId val="479159648"/>
      </c:barChart>
      <c:catAx>
        <c:axId val="47915866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159648"/>
        <c:crosses val="autoZero"/>
        <c:auto val="1"/>
        <c:lblAlgn val="ctr"/>
        <c:lblOffset val="100"/>
        <c:noMultiLvlLbl val="0"/>
      </c:catAx>
      <c:valAx>
        <c:axId val="4791596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15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Tipos Gasto</a:t>
            </a:r>
          </a:p>
        </c:rich>
      </c:tx>
      <c:layout>
        <c:manualLayout>
          <c:xMode val="edge"/>
          <c:yMode val="edge"/>
          <c:x val="0.38325257430952697"/>
          <c:y val="2.800249597050697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89341659148316E-2"/>
          <c:y val="6.1605491135115348E-2"/>
          <c:w val="0.89106209649784363"/>
          <c:h val="0.608697972134209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'Cuenta Resultados'!$P$4</c:f>
              <c:strCache>
                <c:ptCount val="1"/>
                <c:pt idx="0">
                  <c:v>Gastos Directos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'Cuenta Resultados'!$Q$2:$AB$2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'Cuenta Resultados'!$Q$4:$AB$4</c:f>
              <c:numCache>
                <c:formatCode>#,##0</c:formatCode>
                <c:ptCount val="12"/>
                <c:pt idx="0">
                  <c:v>1500</c:v>
                </c:pt>
                <c:pt idx="1">
                  <c:v>1300</c:v>
                </c:pt>
                <c:pt idx="2">
                  <c:v>2300</c:v>
                </c:pt>
                <c:pt idx="3">
                  <c:v>2000</c:v>
                </c:pt>
                <c:pt idx="4">
                  <c:v>1100</c:v>
                </c:pt>
                <c:pt idx="5">
                  <c:v>1300</c:v>
                </c:pt>
                <c:pt idx="6">
                  <c:v>550</c:v>
                </c:pt>
                <c:pt idx="7">
                  <c:v>1700</c:v>
                </c:pt>
                <c:pt idx="8">
                  <c:v>1300</c:v>
                </c:pt>
                <c:pt idx="9">
                  <c:v>1300</c:v>
                </c:pt>
                <c:pt idx="10">
                  <c:v>1300</c:v>
                </c:pt>
                <c:pt idx="11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3-49D9-AAD8-BA9191022158}"/>
            </c:ext>
          </c:extLst>
        </c:ser>
        <c:ser>
          <c:idx val="1"/>
          <c:order val="1"/>
          <c:tx>
            <c:strRef>
              <c:f>'Cuenta Resultados'!$P$9</c:f>
              <c:strCache>
                <c:ptCount val="1"/>
                <c:pt idx="0">
                  <c:v>Coste Personal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'Cuenta Resultados'!$Q$2:$AB$2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'Cuenta Resultados'!$Q$9:$AB$9</c:f>
              <c:numCache>
                <c:formatCode>#,##0</c:formatCode>
                <c:ptCount val="12"/>
                <c:pt idx="0">
                  <c:v>5000</c:v>
                </c:pt>
                <c:pt idx="1">
                  <c:v>4500</c:v>
                </c:pt>
                <c:pt idx="2">
                  <c:v>6000</c:v>
                </c:pt>
                <c:pt idx="3">
                  <c:v>6500</c:v>
                </c:pt>
                <c:pt idx="4">
                  <c:v>5000</c:v>
                </c:pt>
                <c:pt idx="5">
                  <c:v>5500</c:v>
                </c:pt>
                <c:pt idx="6">
                  <c:v>5000</c:v>
                </c:pt>
                <c:pt idx="7">
                  <c:v>6000</c:v>
                </c:pt>
                <c:pt idx="8">
                  <c:v>4500</c:v>
                </c:pt>
                <c:pt idx="9">
                  <c:v>4500</c:v>
                </c:pt>
                <c:pt idx="10">
                  <c:v>4500</c:v>
                </c:pt>
                <c:pt idx="11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3-49D9-AAD8-BA9191022158}"/>
            </c:ext>
          </c:extLst>
        </c:ser>
        <c:ser>
          <c:idx val="2"/>
          <c:order val="2"/>
          <c:tx>
            <c:strRef>
              <c:f>'Cuenta Resultados'!$P$10</c:f>
              <c:strCache>
                <c:ptCount val="1"/>
                <c:pt idx="0">
                  <c:v>Gastos Indirectos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'Cuenta Resultados'!$Q$2:$AB$2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'Cuenta Resultados'!$Q$10:$AB$10</c:f>
              <c:numCache>
                <c:formatCode>#,##0</c:formatCode>
                <c:ptCount val="12"/>
                <c:pt idx="0">
                  <c:v>1130</c:v>
                </c:pt>
                <c:pt idx="1">
                  <c:v>1730</c:v>
                </c:pt>
                <c:pt idx="2">
                  <c:v>2220</c:v>
                </c:pt>
                <c:pt idx="3">
                  <c:v>2230</c:v>
                </c:pt>
                <c:pt idx="4">
                  <c:v>2040</c:v>
                </c:pt>
                <c:pt idx="5">
                  <c:v>3340</c:v>
                </c:pt>
                <c:pt idx="6">
                  <c:v>2240</c:v>
                </c:pt>
                <c:pt idx="7">
                  <c:v>4080</c:v>
                </c:pt>
                <c:pt idx="8">
                  <c:v>2260</c:v>
                </c:pt>
                <c:pt idx="9">
                  <c:v>2260</c:v>
                </c:pt>
                <c:pt idx="10">
                  <c:v>2260</c:v>
                </c:pt>
                <c:pt idx="11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3-49D9-AAD8-BA919102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479158664"/>
        <c:axId val="479159648"/>
      </c:barChart>
      <c:catAx>
        <c:axId val="47915866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159648"/>
        <c:crosses val="autoZero"/>
        <c:auto val="1"/>
        <c:lblAlgn val="ctr"/>
        <c:lblOffset val="100"/>
        <c:noMultiLvlLbl val="0"/>
      </c:catAx>
      <c:valAx>
        <c:axId val="4791596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15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5</a:t>
            </a:r>
            <a:r>
              <a:rPr lang="en-US" baseline="0"/>
              <a:t> Clientes mayor volumen</a:t>
            </a:r>
            <a:endParaRPr lang="en-US"/>
          </a:p>
        </c:rich>
      </c:tx>
      <c:layout>
        <c:manualLayout>
          <c:xMode val="edge"/>
          <c:yMode val="edge"/>
          <c:x val="0.1138222307291219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316571074047429"/>
          <c:y val="0.13842629046369206"/>
          <c:w val="0.60745978839820214"/>
          <c:h val="0.838772601341499"/>
        </c:manualLayout>
      </c:layout>
      <c:pieChart>
        <c:varyColors val="1"/>
        <c:ser>
          <c:idx val="0"/>
          <c:order val="0"/>
          <c:tx>
            <c:strRef>
              <c:f>'Principales Clientes'!$E$1</c:f>
              <c:strCache>
                <c:ptCount val="1"/>
                <c:pt idx="0">
                  <c:v>Ventas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E95-4E49-BC39-939A90910C22}"/>
              </c:ext>
            </c:extLst>
          </c:dPt>
          <c:dPt>
            <c:idx val="1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E95-4E49-BC39-939A90910C22}"/>
              </c:ext>
            </c:extLst>
          </c:dPt>
          <c:dPt>
            <c:idx val="2"/>
            <c:bubble3D val="0"/>
            <c:spPr>
              <a:solidFill>
                <a:schemeClr val="accent6">
                  <a:shade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E95-4E49-BC39-939A90910C22}"/>
              </c:ext>
            </c:extLst>
          </c:dPt>
          <c:dPt>
            <c:idx val="3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E95-4E49-BC39-939A90910C22}"/>
              </c:ext>
            </c:extLst>
          </c:dPt>
          <c:dPt>
            <c:idx val="4"/>
            <c:bubble3D val="0"/>
            <c:spPr>
              <a:solidFill>
                <a:schemeClr val="accent6">
                  <a:shade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E95-4E49-BC39-939A90910C22}"/>
              </c:ext>
            </c:extLst>
          </c:dPt>
          <c:dPt>
            <c:idx val="5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E95-4E49-BC39-939A90910C22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E95-4E49-BC39-939A90910C22}"/>
              </c:ext>
            </c:extLst>
          </c:dPt>
          <c:dPt>
            <c:idx val="7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E95-4E49-BC39-939A90910C22}"/>
              </c:ext>
            </c:extLst>
          </c:dPt>
          <c:dPt>
            <c:idx val="8"/>
            <c:bubble3D val="0"/>
            <c:spPr>
              <a:solidFill>
                <a:schemeClr val="accent6">
                  <a:tint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E95-4E49-BC39-939A90910C22}"/>
              </c:ext>
            </c:extLst>
          </c:dPt>
          <c:dPt>
            <c:idx val="9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E95-4E49-BC39-939A90910C22}"/>
              </c:ext>
            </c:extLst>
          </c:dPt>
          <c:dPt>
            <c:idx val="10"/>
            <c:bubble3D val="0"/>
            <c:spPr>
              <a:solidFill>
                <a:schemeClr val="accent6">
                  <a:tint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E95-4E49-BC39-939A90910C22}"/>
              </c:ext>
            </c:extLst>
          </c:dPt>
          <c:dPt>
            <c:idx val="11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E95-4E49-BC39-939A90910C22}"/>
              </c:ext>
            </c:extLst>
          </c:dPt>
          <c:dPt>
            <c:idx val="12"/>
            <c:bubble3D val="0"/>
            <c:spPr>
              <a:solidFill>
                <a:schemeClr val="accent6">
                  <a:tint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2E95-4E49-BC39-939A90910C2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'Principales Clientes'!$D$2:$D$14</c:f>
              <c:strCache>
                <c:ptCount val="5"/>
                <c:pt idx="0">
                  <c:v>Cliente 2</c:v>
                </c:pt>
                <c:pt idx="1">
                  <c:v>Cliente 3</c:v>
                </c:pt>
                <c:pt idx="2">
                  <c:v>Cliente 7</c:v>
                </c:pt>
                <c:pt idx="3">
                  <c:v>Cliente 8</c:v>
                </c:pt>
                <c:pt idx="4">
                  <c:v>Cliente 12</c:v>
                </c:pt>
              </c:strCache>
            </c:strRef>
          </c:cat>
          <c:val>
            <c:numRef>
              <c:f>'Principales Clientes'!$E$2:$E$14</c:f>
              <c:numCache>
                <c:formatCode>_-* #,##0\ "€"_-;\-* #,##0\ "€"_-;_-* "-"??\ "€"_-;_-@_-</c:formatCode>
                <c:ptCount val="13"/>
                <c:pt idx="0">
                  <c:v>7619</c:v>
                </c:pt>
                <c:pt idx="1">
                  <c:v>7294</c:v>
                </c:pt>
                <c:pt idx="2">
                  <c:v>7000</c:v>
                </c:pt>
                <c:pt idx="3">
                  <c:v>6419</c:v>
                </c:pt>
                <c:pt idx="4">
                  <c:v>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E95-4E49-BC39-939A90910C2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096854209139155"/>
          <c:y val="0.15899444440573637"/>
          <c:w val="0.7766880221569552"/>
          <c:h val="0.7967622242392649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'Análisis Datos'!$I$37</c:f>
              <c:strCache>
                <c:ptCount val="1"/>
                <c:pt idx="0">
                  <c:v>Deuda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182F365-DA2C-49FA-9FCA-724514FDFAD8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618-4F1F-9AFF-32E3F617EF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FF81E01-42A5-424A-9B22-58E1D287B815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618-4F1F-9AFF-32E3F617EF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53AB36-7152-48C6-9457-F632196095DA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618-4F1F-9AFF-32E3F617EF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FA1D5CB-85AB-4D7A-BDD3-24AB1B69A98A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618-4F1F-9AFF-32E3F617EF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6C7D517-8CE2-4200-91B7-5F25E0FEF7EC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618-4F1F-9AFF-32E3F617EF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A9ECE1A-3D1A-496B-8FF5-5BB361299791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618-4F1F-9AFF-32E3F617EFF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1C85AB3-9F63-489B-BBB6-B302C41C4E78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618-4F1F-9AFF-32E3F617EFF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68A96A0-E037-4AA0-A916-B82C4474DBD4}" type="CELLRANGE">
                      <a:rPr lang="es-ES"/>
                      <a:pPr/>
                      <a:t>[CELLRANGE]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618-4F1F-9AFF-32E3F617E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'Análisis Datos'!$G$38:$G$45</c:f>
              <c:strCache>
                <c:ptCount val="8"/>
                <c:pt idx="0">
                  <c:v>Cliente 10</c:v>
                </c:pt>
                <c:pt idx="1">
                  <c:v>Cliente 7</c:v>
                </c:pt>
                <c:pt idx="2">
                  <c:v>Cliente 8</c:v>
                </c:pt>
                <c:pt idx="3">
                  <c:v>Cliente 11</c:v>
                </c:pt>
                <c:pt idx="4">
                  <c:v>Cliente 20</c:v>
                </c:pt>
                <c:pt idx="5">
                  <c:v>Cliente 4</c:v>
                </c:pt>
                <c:pt idx="6">
                  <c:v>Cliente 17</c:v>
                </c:pt>
                <c:pt idx="7">
                  <c:v>Cliente 21</c:v>
                </c:pt>
              </c:strCache>
            </c:strRef>
          </c:cat>
          <c:val>
            <c:numRef>
              <c:f>'Análisis Datos'!$I$38:$I$45</c:f>
              <c:numCache>
                <c:formatCode>_-* #,##0\ "€"_-;\-* #,##0\ "€"_-;_-* "-"??\ "€"_-;_-@_-</c:formatCode>
                <c:ptCount val="8"/>
                <c:pt idx="0">
                  <c:v>6479.92</c:v>
                </c:pt>
                <c:pt idx="1">
                  <c:v>6057.27</c:v>
                </c:pt>
                <c:pt idx="2">
                  <c:v>4778.33</c:v>
                </c:pt>
                <c:pt idx="3">
                  <c:v>4207.5400000000009</c:v>
                </c:pt>
                <c:pt idx="4">
                  <c:v>4118.4299999999994</c:v>
                </c:pt>
                <c:pt idx="5">
                  <c:v>3945.09</c:v>
                </c:pt>
                <c:pt idx="6">
                  <c:v>2859.04</c:v>
                </c:pt>
                <c:pt idx="7">
                  <c:v>2743.19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'Análisis Datos'!$I$38:$I$45</c15:f>
                <c15:dlblRangeCache>
                  <c:ptCount val="8"/>
                  <c:pt idx="0">
                    <c:v> 6.480 € </c:v>
                  </c:pt>
                  <c:pt idx="1">
                    <c:v> 6.057 € </c:v>
                  </c:pt>
                  <c:pt idx="2">
                    <c:v> 4.778 € </c:v>
                  </c:pt>
                  <c:pt idx="3">
                    <c:v> 4.208 € </c:v>
                  </c:pt>
                  <c:pt idx="4">
                    <c:v> 4.118 € </c:v>
                  </c:pt>
                  <c:pt idx="5">
                    <c:v> 3.945 € </c:v>
                  </c:pt>
                  <c:pt idx="6">
                    <c:v> 2.859 € </c:v>
                  </c:pt>
                  <c:pt idx="7">
                    <c:v> 2.743 €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9274-451F-A0DE-4D411556D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331039120"/>
        <c:axId val="331041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'Análisis Datos'!$H$37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76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hade val="76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shade val="76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'Análisis Datos'!$G$38:$G$45</c15:sqref>
                        </c15:formulaRef>
                      </c:ext>
                    </c:extLst>
                    <c:strCache>
                      <c:ptCount val="8"/>
                      <c:pt idx="0">
                        <c:v>Cliente 10</c:v>
                      </c:pt>
                      <c:pt idx="1">
                        <c:v>Cliente 7</c:v>
                      </c:pt>
                      <c:pt idx="2">
                        <c:v>Cliente 8</c:v>
                      </c:pt>
                      <c:pt idx="3">
                        <c:v>Cliente 11</c:v>
                      </c:pt>
                      <c:pt idx="4">
                        <c:v>Cliente 20</c:v>
                      </c:pt>
                      <c:pt idx="5">
                        <c:v>Cliente 4</c:v>
                      </c:pt>
                      <c:pt idx="6">
                        <c:v>Cliente 17</c:v>
                      </c:pt>
                      <c:pt idx="7">
                        <c:v>Cliente 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'Análisis Datos'!$H$38:$H$45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274-451F-A0DE-4D411556D9EE}"/>
                  </c:ext>
                </c:extLst>
              </c15:ser>
            </c15:filteredBarSeries>
          </c:ext>
        </c:extLst>
      </c:barChart>
      <c:catAx>
        <c:axId val="331039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1041088"/>
        <c:crosses val="autoZero"/>
        <c:auto val="1"/>
        <c:lblAlgn val="ctr"/>
        <c:lblOffset val="100"/>
        <c:noMultiLvlLbl val="0"/>
      </c:catAx>
      <c:valAx>
        <c:axId val="33104108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331039120"/>
        <c:crosses val="autoZero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21168</xdr:colOff>
      <xdr:row>3</xdr:row>
      <xdr:rowOff>117122</xdr:rowOff>
    </xdr:from>
    <xdr:to>
      <xdr:col>4</xdr:col>
      <xdr:colOff>684390</xdr:colOff>
      <xdr:row>14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7055</xdr:colOff>
      <xdr:row>3</xdr:row>
      <xdr:rowOff>105833</xdr:rowOff>
    </xdr:from>
    <xdr:to>
      <xdr:col>14</xdr:col>
      <xdr:colOff>670277</xdr:colOff>
      <xdr:row>13</xdr:row>
      <xdr:rowOff>169335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35278</xdr:colOff>
      <xdr:row>15</xdr:row>
      <xdr:rowOff>0</xdr:rowOff>
    </xdr:from>
    <xdr:to>
      <xdr:col>7</xdr:col>
      <xdr:colOff>472723</xdr:colOff>
      <xdr:row>27</xdr:row>
      <xdr:rowOff>66321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529168</xdr:colOff>
      <xdr:row>15</xdr:row>
      <xdr:rowOff>7055</xdr:rowOff>
    </xdr:from>
    <xdr:to>
      <xdr:col>14</xdr:col>
      <xdr:colOff>719668</xdr:colOff>
      <xdr:row>27</xdr:row>
      <xdr:rowOff>73376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31750</xdr:colOff>
      <xdr:row>27</xdr:row>
      <xdr:rowOff>174624</xdr:rowOff>
    </xdr:from>
    <xdr:to>
      <xdr:col>5</xdr:col>
      <xdr:colOff>246063</xdr:colOff>
      <xdr:row>44</xdr:row>
      <xdr:rowOff>166687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349249</xdr:colOff>
      <xdr:row>27</xdr:row>
      <xdr:rowOff>166688</xdr:rowOff>
    </xdr:from>
    <xdr:to>
      <xdr:col>9</xdr:col>
      <xdr:colOff>39688</xdr:colOff>
      <xdr:row>34</xdr:row>
      <xdr:rowOff>71438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59249" y="5445126"/>
              <a:ext cx="2674939" cy="100465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9</xdr:col>
      <xdr:colOff>92982</xdr:colOff>
      <xdr:row>27</xdr:row>
      <xdr:rowOff>168274</xdr:rowOff>
    </xdr:from>
    <xdr:to>
      <xdr:col>15</xdr:col>
      <xdr:colOff>0</xdr:colOff>
      <xdr:row>45</xdr:row>
      <xdr:rowOff>39687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3</xdr:row>
          <xdr:rowOff>25400</xdr:rowOff>
        </xdr:from>
        <xdr:to>
          <xdr:col>9</xdr:col>
          <xdr:colOff>6350</xdr:colOff>
          <xdr:row>4</xdr:row>
          <xdr:rowOff>177800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Actualizar Datos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Antunez" refreshedDate="43609.275367476854" createdVersion="6" refreshedVersion="6" minRefreshableVersion="3" recordCount="287" xr:uid="{A9868797-EA49-4FA8-81B1-51E8598049FA}">
  <cacheSource type="worksheet">
    <worksheetSource ref="A1:P3000" sheet="Facturas 19"/>
  </cacheSource>
  <cacheFields count="16">
    <cacheField name="Referencia" numFmtId="0">
      <sharedItems containsBlank="1"/>
    </cacheField>
    <cacheField name="Fecha" numFmtId="0">
      <sharedItems containsNonDate="0" containsDate="1" containsString="0" containsBlank="1" minDate="2018-01-24T00:00:00" maxDate="2019-01-01T00:00:00"/>
    </cacheField>
    <cacheField name="Cliente" numFmtId="0">
      <sharedItems containsBlank="1" count="67">
        <s v="Cliente 1"/>
        <s v="Cliente 2"/>
        <s v="Cliente 3"/>
        <s v="Cliente 4"/>
        <s v="Cliente 5"/>
        <s v="Cliente 6"/>
        <s v="Cliente 7"/>
        <s v="Cliente 8"/>
        <s v="Cliente 9"/>
        <s v="Cliente 10"/>
        <s v="Cliente 11"/>
        <s v="Cliente 12"/>
        <s v="Cliente 13"/>
        <s v="Cliente 14"/>
        <s v="Cliente 15"/>
        <s v="Cliente 16"/>
        <s v="Cliente 17"/>
        <s v="Cliente 18"/>
        <s v="Cliente 19"/>
        <s v="Cliente 20"/>
        <s v="Cliente 21"/>
        <s v="Cliente 22"/>
        <s v="Cliente 23"/>
        <s v="Cliente 24"/>
        <s v="Cliente 25"/>
        <s v="Cliente 26"/>
        <s v="Cliente 27"/>
        <s v="Cliente 28"/>
        <s v="Cliente 29"/>
        <s v="Cliente 30"/>
        <s v="Cliente 31"/>
        <s v="Cliente 32"/>
        <s v="Cliente 33"/>
        <s v="Cliente 34"/>
        <s v="Cliente 35"/>
        <s v="Cliente 36"/>
        <s v="Cliente 37"/>
        <s v="Cliente 38"/>
        <s v="Cliente 39"/>
        <s v="Cliente 40"/>
        <s v="Cliente 41"/>
        <s v="Cliente 42"/>
        <s v="Cliente 43"/>
        <s v="Cliente 44"/>
        <s v="Cliente 45"/>
        <s v="Cliente 46"/>
        <s v="Cliente 47"/>
        <s v="Cliente 48"/>
        <s v="Cliente 49"/>
        <s v="Cliente 50"/>
        <s v="Cliente 51"/>
        <m/>
        <s v="KEVIN ARMAS SUAREZ" u="1"/>
        <s v="KLAUSP PFEIFFER" u="1"/>
        <s v="ENERFUER S.L." u="1"/>
        <s v="HOTELERA ADEJE S.L." u="1"/>
        <s v="RAMON ACOSTA BRITO" u="1"/>
        <s v="CANARIAS DE PAPEL Y PLASTICO S.L" u="1"/>
        <s v="STUCKENBROENER S.L." u="1"/>
        <s v="Prueba2" u="1"/>
        <s v="CANARIAS DE COMERCIO S.L." u="1"/>
        <s v="ACTIVA EXTERNALIZACIÓN DE SERVICIOS S.L." u="1"/>
        <s v="Prueba" u="1"/>
        <s v="JAPAVENTURA, S.L.U." u="1"/>
        <s v="NICOLO CAMOZZI" u="1"/>
        <s v="INTERIORES Y PROYECTOS S.L" u="1"/>
        <s v="COMUNIDAD DE PROPIETARIOS LA LAJITA 2000" u="1"/>
      </sharedItems>
    </cacheField>
    <cacheField name="CIF/NIF del cliente" numFmtId="0">
      <sharedItems containsNonDate="0" containsString="0" containsBlank="1"/>
    </cacheField>
    <cacheField name="Email del cliente" numFmtId="0">
      <sharedItems containsNonDate="0" containsString="0" containsBlank="1"/>
    </cacheField>
    <cacheField name="Teléfono" numFmtId="0">
      <sharedItems containsNonDate="0" containsString="0" containsBlank="1"/>
    </cacheField>
    <cacheField name="Estado" numFmtId="0">
      <sharedItems containsBlank="1" count="4">
        <s v="Cobrada"/>
        <s v="Parcialmente cobrada"/>
        <s v="Pendiente"/>
        <m/>
      </sharedItems>
    </cacheField>
    <cacheField name="Forma pago" numFmtId="0">
      <sharedItems containsBlank="1"/>
    </cacheField>
    <cacheField name="Cuenta bancaria" numFmtId="0">
      <sharedItems containsNonDate="0" containsString="0" containsBlank="1"/>
    </cacheField>
    <cacheField name="Tipo de vencimiento" numFmtId="0">
      <sharedItems containsBlank="1"/>
    </cacheField>
    <cacheField name="Total base" numFmtId="0">
      <sharedItems containsString="0" containsBlank="1" containsNumber="1" containsInteger="1" minValue="30" maxValue="1512"/>
    </cacheField>
    <cacheField name="Total impuestos" numFmtId="0">
      <sharedItems containsString="0" containsBlank="1" containsNumber="1" minValue="2.1" maxValue="105.84"/>
    </cacheField>
    <cacheField name="Total importe" numFmtId="0">
      <sharedItems containsString="0" containsBlank="1" containsNumber="1" minValue="32.1" maxValue="1617.84"/>
    </cacheField>
    <cacheField name="Importe cobrado" numFmtId="0">
      <sharedItems containsString="0" containsBlank="1" containsNumber="1" minValue="0" maxValue="1201.9000000000001"/>
    </cacheField>
    <cacheField name="Importe restante" numFmtId="0">
      <sharedItems containsString="0" containsBlank="1" containsNumber="1" minValue="0" maxValue="1617.84"/>
    </cacheField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</cacheFields>
  <extLst>
    <ext xmlns:x14="http://schemas.microsoft.com/office/spreadsheetml/2009/9/main" uri="{725AE2AE-9491-48be-B2B4-4EB974FC3084}">
      <x14:pivotCacheDefinition pivotCacheId="150528876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">
  <r>
    <s v="FAC18/00100"/>
    <d v="2018-01-31T00:00:00"/>
    <x v="0"/>
    <m/>
    <m/>
    <m/>
    <x v="0"/>
    <s v="Transferencia bancaria"/>
    <m/>
    <s v="Al contado"/>
    <n v="290"/>
    <n v="20.3"/>
    <n v="310.3"/>
    <n v="310.3"/>
    <n v="0"/>
    <x v="0"/>
  </r>
  <r>
    <s v="FAC18/00099"/>
    <d v="2018-01-31T00:00:00"/>
    <x v="1"/>
    <m/>
    <m/>
    <m/>
    <x v="1"/>
    <s v="Transferencia bancaria"/>
    <m/>
    <s v="Al contado"/>
    <n v="1170"/>
    <n v="81.900000000000006"/>
    <n v="1251.9000000000001"/>
    <n v="1201.9000000000001"/>
    <n v="50"/>
    <x v="0"/>
  </r>
  <r>
    <s v="FAC18/00098"/>
    <d v="2018-01-31T00:00:00"/>
    <x v="2"/>
    <m/>
    <m/>
    <m/>
    <x v="2"/>
    <s v="Transferencia bancaria"/>
    <m/>
    <s v="Al contado"/>
    <n v="60"/>
    <n v="4.2"/>
    <n v="64.2"/>
    <n v="0"/>
    <n v="64.2"/>
    <x v="0"/>
  </r>
  <r>
    <s v="FAC18/00097"/>
    <d v="2018-01-31T00:00:00"/>
    <x v="3"/>
    <m/>
    <m/>
    <m/>
    <x v="2"/>
    <s v="Transferencia bancaria"/>
    <m/>
    <s v="Al contado"/>
    <n v="440"/>
    <n v="30.8"/>
    <n v="470.8"/>
    <n v="0"/>
    <n v="470.8"/>
    <x v="0"/>
  </r>
  <r>
    <s v="FAC18/00096"/>
    <d v="2018-01-31T00:00:00"/>
    <x v="4"/>
    <m/>
    <m/>
    <m/>
    <x v="1"/>
    <s v="Transferencia bancaria"/>
    <m/>
    <s v="Al contado"/>
    <n v="560"/>
    <n v="39.200000000000003"/>
    <n v="599.20000000000005"/>
    <n v="360"/>
    <n v="239.20000000000005"/>
    <x v="0"/>
  </r>
  <r>
    <s v="FAC18/00095"/>
    <d v="2018-01-31T00:00:00"/>
    <x v="5"/>
    <m/>
    <m/>
    <m/>
    <x v="0"/>
    <s v="Transferencia bancaria"/>
    <m/>
    <s v="Al contado"/>
    <n v="1049"/>
    <n v="73.430000000000007"/>
    <n v="1122.43"/>
    <n v="1122.43"/>
    <n v="0"/>
    <x v="0"/>
  </r>
  <r>
    <s v="FAC18/00094"/>
    <d v="2018-01-30T00:00:00"/>
    <x v="6"/>
    <m/>
    <m/>
    <m/>
    <x v="2"/>
    <s v="Transferencia bancaria"/>
    <m/>
    <s v="Al contado"/>
    <n v="135"/>
    <n v="9.4499999999999993"/>
    <n v="144.44999999999999"/>
    <n v="0"/>
    <n v="144.44999999999999"/>
    <x v="0"/>
  </r>
  <r>
    <s v="FAC18/00093"/>
    <d v="2018-01-26T00:00:00"/>
    <x v="7"/>
    <m/>
    <m/>
    <m/>
    <x v="0"/>
    <s v="Transferencia bancaria"/>
    <m/>
    <s v="Al contado"/>
    <n v="180"/>
    <n v="12.6"/>
    <n v="192.6"/>
    <n v="192.6"/>
    <n v="0"/>
    <x v="0"/>
  </r>
  <r>
    <s v="FAC18/00092"/>
    <d v="2018-01-25T00:00:00"/>
    <x v="8"/>
    <m/>
    <m/>
    <m/>
    <x v="2"/>
    <s v="Transferencia bancaria"/>
    <m/>
    <s v="Al contado"/>
    <n v="30"/>
    <n v="2.1"/>
    <n v="32.1"/>
    <n v="0"/>
    <n v="32.1"/>
    <x v="0"/>
  </r>
  <r>
    <s v="FAC18/00091"/>
    <d v="2018-01-25T00:00:00"/>
    <x v="9"/>
    <m/>
    <m/>
    <m/>
    <x v="2"/>
    <s v="Transferencia bancaria"/>
    <m/>
    <s v="Al contado"/>
    <n v="1512"/>
    <n v="105.84"/>
    <n v="1617.84"/>
    <n v="0"/>
    <n v="1617.84"/>
    <x v="0"/>
  </r>
  <r>
    <s v="FAC18/00090"/>
    <d v="2018-01-25T00:00:00"/>
    <x v="10"/>
    <m/>
    <m/>
    <m/>
    <x v="2"/>
    <s v="Transferencia bancaria"/>
    <m/>
    <s v="Al contado"/>
    <n v="390"/>
    <n v="27.3"/>
    <n v="417.3"/>
    <n v="0"/>
    <n v="417.3"/>
    <x v="0"/>
  </r>
  <r>
    <s v="FAC18/00089"/>
    <d v="2018-01-25T00:00:00"/>
    <x v="11"/>
    <m/>
    <m/>
    <m/>
    <x v="2"/>
    <s v="Transferencia bancaria"/>
    <m/>
    <s v="Al contado"/>
    <n v="90"/>
    <n v="6.3"/>
    <n v="96.3"/>
    <n v="0"/>
    <n v="96.3"/>
    <x v="0"/>
  </r>
  <r>
    <s v="FAC18/00088"/>
    <d v="2018-01-24T00:00:00"/>
    <x v="12"/>
    <m/>
    <m/>
    <m/>
    <x v="2"/>
    <s v="Transferencia bancaria"/>
    <m/>
    <s v="Al contado"/>
    <n v="270"/>
    <n v="18.899999999999999"/>
    <n v="288.89999999999998"/>
    <n v="0"/>
    <n v="288.89999999999998"/>
    <x v="0"/>
  </r>
  <r>
    <s v="FAC18/00100"/>
    <d v="2018-01-30T00:00:00"/>
    <x v="13"/>
    <m/>
    <m/>
    <m/>
    <x v="0"/>
    <s v="Transferencia bancaria"/>
    <m/>
    <s v="Al contado"/>
    <n v="290"/>
    <n v="20.3"/>
    <n v="310.3"/>
    <n v="310.3"/>
    <n v="0"/>
    <x v="0"/>
  </r>
  <r>
    <s v="FAC18/00099"/>
    <d v="2018-01-30T00:00:00"/>
    <x v="14"/>
    <m/>
    <m/>
    <m/>
    <x v="1"/>
    <s v="Transferencia bancaria"/>
    <m/>
    <s v="Al contado"/>
    <n v="1170"/>
    <n v="81.900000000000006"/>
    <n v="1251.9000000000001"/>
    <n v="1201.9000000000001"/>
    <n v="50"/>
    <x v="0"/>
  </r>
  <r>
    <s v="FAC18/00098"/>
    <d v="2018-01-30T00:00:00"/>
    <x v="15"/>
    <m/>
    <m/>
    <m/>
    <x v="2"/>
    <s v="Transferencia bancaria"/>
    <m/>
    <s v="Al contado"/>
    <n v="60"/>
    <n v="4.2"/>
    <n v="64.2"/>
    <n v="0"/>
    <n v="64.2"/>
    <x v="0"/>
  </r>
  <r>
    <s v="FAC18/00097"/>
    <d v="2018-01-30T00:00:00"/>
    <x v="16"/>
    <m/>
    <m/>
    <m/>
    <x v="2"/>
    <s v="Transferencia bancaria"/>
    <m/>
    <s v="Al contado"/>
    <n v="440"/>
    <n v="30.8"/>
    <n v="470.8"/>
    <n v="0"/>
    <n v="470.8"/>
    <x v="0"/>
  </r>
  <r>
    <s v="FAC18/00096"/>
    <d v="2018-01-30T00:00:00"/>
    <x v="17"/>
    <m/>
    <m/>
    <m/>
    <x v="1"/>
    <s v="Transferencia bancaria"/>
    <m/>
    <s v="Al contado"/>
    <n v="560"/>
    <n v="39.200000000000003"/>
    <n v="599.20000000000005"/>
    <n v="360"/>
    <n v="239.20000000000005"/>
    <x v="0"/>
  </r>
  <r>
    <s v="FAC18/00095"/>
    <d v="2018-01-30T00:00:00"/>
    <x v="18"/>
    <m/>
    <m/>
    <m/>
    <x v="0"/>
    <s v="Transferencia bancaria"/>
    <m/>
    <s v="Al contado"/>
    <n v="1049"/>
    <n v="73.430000000000007"/>
    <n v="1122.43"/>
    <n v="1122.43"/>
    <n v="0"/>
    <x v="0"/>
  </r>
  <r>
    <s v="FAC18/00094"/>
    <d v="2018-01-30T00:00:00"/>
    <x v="19"/>
    <m/>
    <m/>
    <m/>
    <x v="2"/>
    <s v="Transferencia bancaria"/>
    <m/>
    <s v="Al contado"/>
    <n v="135"/>
    <n v="9.4499999999999993"/>
    <n v="144.44999999999999"/>
    <n v="0"/>
    <n v="144.44999999999999"/>
    <x v="0"/>
  </r>
  <r>
    <s v="FAC18/00093"/>
    <d v="2018-01-26T00:00:00"/>
    <x v="20"/>
    <m/>
    <m/>
    <m/>
    <x v="0"/>
    <s v="Transferencia bancaria"/>
    <m/>
    <s v="Al contado"/>
    <n v="180"/>
    <n v="12.6"/>
    <n v="192.6"/>
    <n v="192.6"/>
    <n v="0"/>
    <x v="0"/>
  </r>
  <r>
    <s v="FAC18/00092"/>
    <d v="2018-01-25T00:00:00"/>
    <x v="21"/>
    <m/>
    <m/>
    <m/>
    <x v="2"/>
    <s v="Transferencia bancaria"/>
    <m/>
    <s v="Al contado"/>
    <n v="30"/>
    <n v="2.1"/>
    <n v="32.1"/>
    <n v="0"/>
    <n v="32.1"/>
    <x v="0"/>
  </r>
  <r>
    <s v="FAC18/00091"/>
    <d v="2018-01-25T00:00:00"/>
    <x v="22"/>
    <m/>
    <m/>
    <m/>
    <x v="2"/>
    <s v="Transferencia bancaria"/>
    <m/>
    <s v="Al contado"/>
    <n v="1512"/>
    <n v="105.84"/>
    <n v="1617.84"/>
    <n v="0"/>
    <n v="1617.84"/>
    <x v="0"/>
  </r>
  <r>
    <s v="FAC18/00090"/>
    <d v="2018-01-25T00:00:00"/>
    <x v="23"/>
    <m/>
    <m/>
    <m/>
    <x v="2"/>
    <s v="Transferencia bancaria"/>
    <m/>
    <s v="Al contado"/>
    <n v="390"/>
    <n v="27.3"/>
    <n v="417.3"/>
    <n v="0"/>
    <n v="417.3"/>
    <x v="0"/>
  </r>
  <r>
    <s v="FAC18/00089"/>
    <d v="2018-01-25T00:00:00"/>
    <x v="24"/>
    <m/>
    <m/>
    <m/>
    <x v="2"/>
    <s v="Transferencia bancaria"/>
    <m/>
    <s v="Al contado"/>
    <n v="90"/>
    <n v="6.3"/>
    <n v="96.3"/>
    <n v="0"/>
    <n v="96.3"/>
    <x v="0"/>
  </r>
  <r>
    <s v="FAC18/00088"/>
    <d v="2018-01-24T00:00:00"/>
    <x v="25"/>
    <m/>
    <m/>
    <m/>
    <x v="2"/>
    <s v="Transferencia bancaria"/>
    <m/>
    <s v="Al contado"/>
    <n v="270"/>
    <n v="18.899999999999999"/>
    <n v="288.89999999999998"/>
    <n v="0"/>
    <n v="288.89999999999998"/>
    <x v="0"/>
  </r>
  <r>
    <s v="FAC18/00100"/>
    <d v="2018-01-31T00:00:00"/>
    <x v="26"/>
    <m/>
    <m/>
    <m/>
    <x v="0"/>
    <s v="Transferencia bancaria"/>
    <m/>
    <s v="Al contado"/>
    <n v="290"/>
    <n v="20.3"/>
    <n v="310.3"/>
    <n v="310.3"/>
    <n v="0"/>
    <x v="0"/>
  </r>
  <r>
    <s v="FAC18/00099"/>
    <d v="2018-01-31T00:00:00"/>
    <x v="27"/>
    <m/>
    <m/>
    <m/>
    <x v="1"/>
    <s v="Transferencia bancaria"/>
    <m/>
    <s v="Al contado"/>
    <n v="1170"/>
    <n v="81.900000000000006"/>
    <n v="1251.9000000000001"/>
    <n v="1201.9000000000001"/>
    <n v="50"/>
    <x v="0"/>
  </r>
  <r>
    <s v="FAC18/00098"/>
    <d v="2018-01-31T00:00:00"/>
    <x v="28"/>
    <m/>
    <m/>
    <m/>
    <x v="2"/>
    <s v="Transferencia bancaria"/>
    <m/>
    <s v="Al contado"/>
    <n v="60"/>
    <n v="4.2"/>
    <n v="64.2"/>
    <n v="0"/>
    <n v="64.2"/>
    <x v="0"/>
  </r>
  <r>
    <s v="FAC18/00097"/>
    <d v="2018-01-31T00:00:00"/>
    <x v="29"/>
    <m/>
    <m/>
    <m/>
    <x v="2"/>
    <s v="Transferencia bancaria"/>
    <m/>
    <s v="Al contado"/>
    <n v="440"/>
    <n v="30.8"/>
    <n v="470.8"/>
    <n v="0"/>
    <n v="470.8"/>
    <x v="0"/>
  </r>
  <r>
    <s v="FAC18/00096"/>
    <d v="2018-01-31T00:00:00"/>
    <x v="30"/>
    <m/>
    <m/>
    <m/>
    <x v="1"/>
    <s v="Transferencia bancaria"/>
    <m/>
    <s v="Al contado"/>
    <n v="560"/>
    <n v="39.200000000000003"/>
    <n v="599.20000000000005"/>
    <n v="360"/>
    <n v="239.20000000000005"/>
    <x v="0"/>
  </r>
  <r>
    <s v="FAC18/00095"/>
    <d v="2018-01-31T00:00:00"/>
    <x v="31"/>
    <m/>
    <m/>
    <m/>
    <x v="0"/>
    <s v="Transferencia bancaria"/>
    <m/>
    <s v="Al contado"/>
    <n v="1049"/>
    <n v="73.430000000000007"/>
    <n v="1122.43"/>
    <n v="1122.43"/>
    <n v="0"/>
    <x v="0"/>
  </r>
  <r>
    <s v="FAC18/00094"/>
    <d v="2018-01-30T00:00:00"/>
    <x v="32"/>
    <m/>
    <m/>
    <m/>
    <x v="2"/>
    <s v="Transferencia bancaria"/>
    <m/>
    <s v="Al contado"/>
    <n v="135"/>
    <n v="9.4499999999999993"/>
    <n v="144.44999999999999"/>
    <n v="0"/>
    <n v="144.44999999999999"/>
    <x v="0"/>
  </r>
  <r>
    <s v="FAC18/00093"/>
    <d v="2018-01-26T00:00:00"/>
    <x v="33"/>
    <m/>
    <m/>
    <m/>
    <x v="0"/>
    <s v="Transferencia bancaria"/>
    <m/>
    <s v="Al contado"/>
    <n v="180"/>
    <n v="12.6"/>
    <n v="192.6"/>
    <n v="192.6"/>
    <n v="0"/>
    <x v="0"/>
  </r>
  <r>
    <s v="FAC18/00092"/>
    <d v="2018-01-25T00:00:00"/>
    <x v="34"/>
    <m/>
    <m/>
    <m/>
    <x v="2"/>
    <s v="Transferencia bancaria"/>
    <m/>
    <s v="Al contado"/>
    <n v="30"/>
    <n v="2.1"/>
    <n v="32.1"/>
    <n v="0"/>
    <n v="32.1"/>
    <x v="0"/>
  </r>
  <r>
    <s v="FAC18/00091"/>
    <d v="2018-01-25T00:00:00"/>
    <x v="35"/>
    <m/>
    <m/>
    <m/>
    <x v="2"/>
    <s v="Transferencia bancaria"/>
    <m/>
    <s v="Al contado"/>
    <n v="1512"/>
    <n v="105.84"/>
    <n v="1617.84"/>
    <n v="0"/>
    <n v="1617.84"/>
    <x v="0"/>
  </r>
  <r>
    <s v="FAC18/00090"/>
    <d v="2018-01-25T00:00:00"/>
    <x v="36"/>
    <m/>
    <m/>
    <m/>
    <x v="2"/>
    <s v="Transferencia bancaria"/>
    <m/>
    <s v="Al contado"/>
    <n v="390"/>
    <n v="27.3"/>
    <n v="417.3"/>
    <n v="0"/>
    <n v="417.3"/>
    <x v="0"/>
  </r>
  <r>
    <s v="FAC18/00089"/>
    <d v="2018-01-25T00:00:00"/>
    <x v="37"/>
    <m/>
    <m/>
    <m/>
    <x v="2"/>
    <s v="Transferencia bancaria"/>
    <m/>
    <s v="Al contado"/>
    <n v="90"/>
    <n v="6.3"/>
    <n v="96.3"/>
    <n v="0"/>
    <n v="96.3"/>
    <x v="0"/>
  </r>
  <r>
    <s v="FAC18/00088"/>
    <d v="2018-01-24T00:00:00"/>
    <x v="38"/>
    <m/>
    <m/>
    <m/>
    <x v="2"/>
    <s v="Transferencia bancaria"/>
    <m/>
    <s v="Al contado"/>
    <n v="270"/>
    <n v="18.899999999999999"/>
    <n v="288.89999999999998"/>
    <n v="0"/>
    <n v="288.89999999999998"/>
    <x v="0"/>
  </r>
  <r>
    <s v="FAC18/00100"/>
    <d v="2018-01-30T00:00:00"/>
    <x v="39"/>
    <m/>
    <m/>
    <m/>
    <x v="0"/>
    <s v="Transferencia bancaria"/>
    <m/>
    <s v="Al contado"/>
    <n v="290"/>
    <n v="20.3"/>
    <n v="310.3"/>
    <n v="310.3"/>
    <n v="0"/>
    <x v="0"/>
  </r>
  <r>
    <s v="FAC18/00099"/>
    <d v="2018-01-30T00:00:00"/>
    <x v="40"/>
    <m/>
    <m/>
    <m/>
    <x v="1"/>
    <s v="Transferencia bancaria"/>
    <m/>
    <s v="Al contado"/>
    <n v="1170"/>
    <n v="81.900000000000006"/>
    <n v="1251.9000000000001"/>
    <n v="1201.9000000000001"/>
    <n v="50"/>
    <x v="0"/>
  </r>
  <r>
    <s v="FAC18/00098"/>
    <d v="2018-01-30T00:00:00"/>
    <x v="41"/>
    <m/>
    <m/>
    <m/>
    <x v="2"/>
    <s v="Transferencia bancaria"/>
    <m/>
    <s v="Al contado"/>
    <n v="60"/>
    <n v="4.2"/>
    <n v="64.2"/>
    <n v="0"/>
    <n v="64.2"/>
    <x v="0"/>
  </r>
  <r>
    <s v="FAC18/00097"/>
    <d v="2018-01-30T00:00:00"/>
    <x v="42"/>
    <m/>
    <m/>
    <m/>
    <x v="2"/>
    <s v="Transferencia bancaria"/>
    <m/>
    <s v="Al contado"/>
    <n v="440"/>
    <n v="30.8"/>
    <n v="470.8"/>
    <n v="0"/>
    <n v="470.8"/>
    <x v="0"/>
  </r>
  <r>
    <s v="FAC18/00096"/>
    <d v="2018-01-30T00:00:00"/>
    <x v="43"/>
    <m/>
    <m/>
    <m/>
    <x v="1"/>
    <s v="Transferencia bancaria"/>
    <m/>
    <s v="Al contado"/>
    <n v="560"/>
    <n v="39.200000000000003"/>
    <n v="599.20000000000005"/>
    <n v="360"/>
    <n v="239.20000000000005"/>
    <x v="0"/>
  </r>
  <r>
    <s v="FAC18/00095"/>
    <d v="2018-01-30T00:00:00"/>
    <x v="44"/>
    <m/>
    <m/>
    <m/>
    <x v="0"/>
    <s v="Transferencia bancaria"/>
    <m/>
    <s v="Al contado"/>
    <n v="1049"/>
    <n v="73.430000000000007"/>
    <n v="1122.43"/>
    <n v="1122.43"/>
    <n v="0"/>
    <x v="0"/>
  </r>
  <r>
    <s v="FAC18/00094"/>
    <d v="2018-01-30T00:00:00"/>
    <x v="45"/>
    <m/>
    <m/>
    <m/>
    <x v="2"/>
    <s v="Transferencia bancaria"/>
    <m/>
    <s v="Al contado"/>
    <n v="135"/>
    <n v="9.4499999999999993"/>
    <n v="144.44999999999999"/>
    <n v="0"/>
    <n v="144.44999999999999"/>
    <x v="0"/>
  </r>
  <r>
    <s v="FAC18/00093"/>
    <d v="2018-01-26T00:00:00"/>
    <x v="46"/>
    <m/>
    <m/>
    <m/>
    <x v="0"/>
    <s v="Transferencia bancaria"/>
    <m/>
    <s v="Al contado"/>
    <n v="180"/>
    <n v="12.6"/>
    <n v="192.6"/>
    <n v="192.6"/>
    <n v="0"/>
    <x v="0"/>
  </r>
  <r>
    <s v="FAC18/00092"/>
    <d v="2018-01-25T00:00:00"/>
    <x v="47"/>
    <m/>
    <m/>
    <m/>
    <x v="2"/>
    <s v="Transferencia bancaria"/>
    <m/>
    <s v="Al contado"/>
    <n v="30"/>
    <n v="2.1"/>
    <n v="32.1"/>
    <n v="0"/>
    <n v="32.1"/>
    <x v="0"/>
  </r>
  <r>
    <s v="FAC18/00091"/>
    <d v="2018-01-25T00:00:00"/>
    <x v="48"/>
    <m/>
    <m/>
    <m/>
    <x v="2"/>
    <s v="Transferencia bancaria"/>
    <m/>
    <s v="Al contado"/>
    <n v="1512"/>
    <n v="105.84"/>
    <n v="1617.84"/>
    <n v="0"/>
    <n v="1617.84"/>
    <x v="0"/>
  </r>
  <r>
    <s v="FAC18/00090"/>
    <d v="2018-01-25T00:00:00"/>
    <x v="49"/>
    <m/>
    <m/>
    <m/>
    <x v="2"/>
    <s v="Transferencia bancaria"/>
    <m/>
    <s v="Al contado"/>
    <n v="390"/>
    <n v="27.3"/>
    <n v="417.3"/>
    <n v="0"/>
    <n v="417.3"/>
    <x v="0"/>
  </r>
  <r>
    <s v="FAC18/00089"/>
    <d v="2018-01-25T00:00:00"/>
    <x v="50"/>
    <m/>
    <m/>
    <m/>
    <x v="2"/>
    <s v="Transferencia bancaria"/>
    <m/>
    <s v="Al contado"/>
    <n v="90"/>
    <n v="6.3"/>
    <n v="96.3"/>
    <n v="0"/>
    <n v="96.3"/>
    <x v="0"/>
  </r>
  <r>
    <s v="FAC18/00088"/>
    <d v="2018-02-24T00:00:00"/>
    <x v="0"/>
    <m/>
    <m/>
    <m/>
    <x v="2"/>
    <s v="Transferencia bancaria"/>
    <m/>
    <s v="Al contado"/>
    <n v="270"/>
    <n v="18.899999999999999"/>
    <n v="288.89999999999998"/>
    <n v="0"/>
    <n v="288.89999999999998"/>
    <x v="1"/>
  </r>
  <r>
    <s v="FAC18/00100"/>
    <d v="2018-02-24T00:00:00"/>
    <x v="1"/>
    <m/>
    <m/>
    <m/>
    <x v="0"/>
    <s v="Transferencia bancaria"/>
    <m/>
    <s v="Al contado"/>
    <n v="290"/>
    <n v="20.3"/>
    <n v="310.3"/>
    <n v="310.3"/>
    <n v="0"/>
    <x v="1"/>
  </r>
  <r>
    <s v="FAC18/00099"/>
    <d v="2018-02-24T00:00:00"/>
    <x v="2"/>
    <m/>
    <m/>
    <m/>
    <x v="1"/>
    <s v="Transferencia bancaria"/>
    <m/>
    <s v="Al contado"/>
    <n v="1170"/>
    <n v="81.900000000000006"/>
    <n v="1251.9000000000001"/>
    <n v="1201.9000000000001"/>
    <n v="50"/>
    <x v="1"/>
  </r>
  <r>
    <s v="FAC18/00098"/>
    <d v="2018-02-24T00:00:00"/>
    <x v="3"/>
    <m/>
    <m/>
    <m/>
    <x v="2"/>
    <s v="Transferencia bancaria"/>
    <m/>
    <s v="Al contado"/>
    <n v="60"/>
    <n v="4.2"/>
    <n v="64.2"/>
    <n v="0"/>
    <n v="64.2"/>
    <x v="1"/>
  </r>
  <r>
    <s v="FAC18/00097"/>
    <d v="2018-02-24T00:00:00"/>
    <x v="4"/>
    <m/>
    <m/>
    <m/>
    <x v="2"/>
    <s v="Transferencia bancaria"/>
    <m/>
    <s v="Al contado"/>
    <n v="440"/>
    <n v="30.8"/>
    <n v="470.8"/>
    <n v="0"/>
    <n v="470.8"/>
    <x v="1"/>
  </r>
  <r>
    <s v="FAC18/00096"/>
    <d v="2018-02-24T00:00:00"/>
    <x v="5"/>
    <m/>
    <m/>
    <m/>
    <x v="1"/>
    <s v="Transferencia bancaria"/>
    <m/>
    <s v="Al contado"/>
    <n v="560"/>
    <n v="39.200000000000003"/>
    <n v="599.20000000000005"/>
    <n v="360"/>
    <n v="239.20000000000005"/>
    <x v="1"/>
  </r>
  <r>
    <s v="FAC18/00095"/>
    <d v="2018-02-24T00:00:00"/>
    <x v="6"/>
    <m/>
    <m/>
    <m/>
    <x v="0"/>
    <s v="Transferencia bancaria"/>
    <m/>
    <s v="Al contado"/>
    <n v="1049"/>
    <n v="73.430000000000007"/>
    <n v="1122.43"/>
    <n v="1122.43"/>
    <n v="0"/>
    <x v="1"/>
  </r>
  <r>
    <s v="FAC18/00094"/>
    <d v="2018-02-24T00:00:00"/>
    <x v="7"/>
    <m/>
    <m/>
    <m/>
    <x v="2"/>
    <s v="Transferencia bancaria"/>
    <m/>
    <s v="Al contado"/>
    <n v="135"/>
    <n v="9.4499999999999993"/>
    <n v="144.44999999999999"/>
    <n v="0"/>
    <n v="144.44999999999999"/>
    <x v="1"/>
  </r>
  <r>
    <s v="FAC18/00093"/>
    <d v="2018-02-24T00:00:00"/>
    <x v="8"/>
    <m/>
    <m/>
    <m/>
    <x v="0"/>
    <s v="Transferencia bancaria"/>
    <m/>
    <s v="Al contado"/>
    <n v="180"/>
    <n v="12.6"/>
    <n v="192.6"/>
    <n v="192.6"/>
    <n v="0"/>
    <x v="1"/>
  </r>
  <r>
    <s v="FAC18/00092"/>
    <d v="2018-02-24T00:00:00"/>
    <x v="9"/>
    <m/>
    <m/>
    <m/>
    <x v="2"/>
    <s v="Transferencia bancaria"/>
    <m/>
    <s v="Al contado"/>
    <n v="30"/>
    <n v="2.1"/>
    <n v="32.1"/>
    <n v="0"/>
    <n v="32.1"/>
    <x v="1"/>
  </r>
  <r>
    <s v="FAC18/00091"/>
    <d v="2018-02-24T00:00:00"/>
    <x v="10"/>
    <m/>
    <m/>
    <m/>
    <x v="2"/>
    <s v="Transferencia bancaria"/>
    <m/>
    <s v="Al contado"/>
    <n v="1512"/>
    <n v="105.84"/>
    <n v="1617.84"/>
    <n v="0"/>
    <n v="1617.84"/>
    <x v="1"/>
  </r>
  <r>
    <s v="FAC18/00090"/>
    <d v="2018-02-24T00:00:00"/>
    <x v="11"/>
    <m/>
    <m/>
    <m/>
    <x v="2"/>
    <s v="Transferencia bancaria"/>
    <m/>
    <s v="Al contado"/>
    <n v="390"/>
    <n v="27.3"/>
    <n v="417.3"/>
    <n v="0"/>
    <n v="417.3"/>
    <x v="1"/>
  </r>
  <r>
    <s v="FAC18/00089"/>
    <d v="2018-02-24T00:00:00"/>
    <x v="12"/>
    <m/>
    <m/>
    <m/>
    <x v="2"/>
    <s v="Transferencia bancaria"/>
    <m/>
    <s v="Al contado"/>
    <n v="90"/>
    <n v="6.3"/>
    <n v="96.3"/>
    <n v="0"/>
    <n v="96.3"/>
    <x v="1"/>
  </r>
  <r>
    <s v="FAC18/00088"/>
    <d v="2018-02-24T00:00:00"/>
    <x v="13"/>
    <m/>
    <m/>
    <m/>
    <x v="2"/>
    <s v="Transferencia bancaria"/>
    <m/>
    <s v="Al contado"/>
    <n v="270"/>
    <n v="18.899999999999999"/>
    <n v="288.89999999999998"/>
    <n v="0"/>
    <n v="288.89999999999998"/>
    <x v="1"/>
  </r>
  <r>
    <s v="FAC18/00100"/>
    <d v="2018-02-24T00:00:00"/>
    <x v="14"/>
    <m/>
    <m/>
    <m/>
    <x v="0"/>
    <s v="Transferencia bancaria"/>
    <m/>
    <s v="Al contado"/>
    <n v="290"/>
    <n v="20.3"/>
    <n v="310.3"/>
    <n v="310.3"/>
    <n v="0"/>
    <x v="1"/>
  </r>
  <r>
    <s v="FAC18/00099"/>
    <d v="2018-02-24T00:00:00"/>
    <x v="15"/>
    <m/>
    <m/>
    <m/>
    <x v="1"/>
    <s v="Transferencia bancaria"/>
    <m/>
    <s v="Al contado"/>
    <n v="1170"/>
    <n v="81.900000000000006"/>
    <n v="1251.9000000000001"/>
    <n v="1201.9000000000001"/>
    <n v="50"/>
    <x v="1"/>
  </r>
  <r>
    <s v="FAC18/00098"/>
    <d v="2018-02-24T00:00:00"/>
    <x v="16"/>
    <m/>
    <m/>
    <m/>
    <x v="2"/>
    <s v="Transferencia bancaria"/>
    <m/>
    <s v="Al contado"/>
    <n v="60"/>
    <n v="4.2"/>
    <n v="64.2"/>
    <n v="0"/>
    <n v="64.2"/>
    <x v="1"/>
  </r>
  <r>
    <s v="FAC18/00097"/>
    <d v="2018-02-24T00:00:00"/>
    <x v="17"/>
    <m/>
    <m/>
    <m/>
    <x v="2"/>
    <s v="Transferencia bancaria"/>
    <m/>
    <s v="Al contado"/>
    <n v="440"/>
    <n v="30.8"/>
    <n v="470.8"/>
    <n v="0"/>
    <n v="470.8"/>
    <x v="1"/>
  </r>
  <r>
    <s v="FAC18/00096"/>
    <d v="2018-02-24T00:00:00"/>
    <x v="18"/>
    <m/>
    <m/>
    <m/>
    <x v="1"/>
    <s v="Transferencia bancaria"/>
    <m/>
    <s v="Al contado"/>
    <n v="560"/>
    <n v="39.200000000000003"/>
    <n v="599.20000000000005"/>
    <n v="360"/>
    <n v="239.20000000000005"/>
    <x v="1"/>
  </r>
  <r>
    <s v="FAC18/00095"/>
    <d v="2018-02-24T00:00:00"/>
    <x v="19"/>
    <m/>
    <m/>
    <m/>
    <x v="0"/>
    <s v="Transferencia bancaria"/>
    <m/>
    <s v="Al contado"/>
    <n v="1049"/>
    <n v="73.430000000000007"/>
    <n v="1122.43"/>
    <n v="1122.43"/>
    <n v="0"/>
    <x v="1"/>
  </r>
  <r>
    <s v="FAC18/00094"/>
    <d v="2018-02-24T00:00:00"/>
    <x v="20"/>
    <m/>
    <m/>
    <m/>
    <x v="2"/>
    <s v="Transferencia bancaria"/>
    <m/>
    <s v="Al contado"/>
    <n v="135"/>
    <n v="9.4499999999999993"/>
    <n v="144.44999999999999"/>
    <n v="0"/>
    <n v="144.44999999999999"/>
    <x v="1"/>
  </r>
  <r>
    <s v="FAC18/00093"/>
    <d v="2018-02-24T00:00:00"/>
    <x v="21"/>
    <m/>
    <m/>
    <m/>
    <x v="0"/>
    <s v="Transferencia bancaria"/>
    <m/>
    <s v="Al contado"/>
    <n v="180"/>
    <n v="12.6"/>
    <n v="192.6"/>
    <n v="192.6"/>
    <n v="0"/>
    <x v="1"/>
  </r>
  <r>
    <s v="FAC18/00092"/>
    <d v="2018-02-24T00:00:00"/>
    <x v="22"/>
    <m/>
    <m/>
    <m/>
    <x v="2"/>
    <s v="Transferencia bancaria"/>
    <m/>
    <s v="Al contado"/>
    <n v="30"/>
    <n v="2.1"/>
    <n v="32.1"/>
    <n v="0"/>
    <n v="32.1"/>
    <x v="1"/>
  </r>
  <r>
    <s v="FAC18/00091"/>
    <d v="2018-02-24T00:00:00"/>
    <x v="23"/>
    <m/>
    <m/>
    <m/>
    <x v="2"/>
    <s v="Transferencia bancaria"/>
    <m/>
    <s v="Al contado"/>
    <n v="1512"/>
    <n v="105.84"/>
    <n v="1617.84"/>
    <n v="0"/>
    <n v="1617.84"/>
    <x v="1"/>
  </r>
  <r>
    <s v="FAC18/00090"/>
    <d v="2018-02-24T00:00:00"/>
    <x v="24"/>
    <m/>
    <m/>
    <m/>
    <x v="2"/>
    <s v="Transferencia bancaria"/>
    <m/>
    <s v="Al contado"/>
    <n v="390"/>
    <n v="27.3"/>
    <n v="417.3"/>
    <n v="0"/>
    <n v="417.3"/>
    <x v="1"/>
  </r>
  <r>
    <s v="FAC18/00089"/>
    <d v="2018-02-24T00:00:00"/>
    <x v="25"/>
    <m/>
    <m/>
    <m/>
    <x v="2"/>
    <s v="Transferencia bancaria"/>
    <m/>
    <s v="Al contado"/>
    <n v="90"/>
    <n v="6.3"/>
    <n v="96.3"/>
    <n v="0"/>
    <n v="96.3"/>
    <x v="1"/>
  </r>
  <r>
    <s v="FAC18/00088"/>
    <d v="2018-02-24T00:00:00"/>
    <x v="26"/>
    <m/>
    <m/>
    <m/>
    <x v="2"/>
    <s v="Transferencia bancaria"/>
    <m/>
    <s v="Al contado"/>
    <n v="270"/>
    <n v="18.899999999999999"/>
    <n v="288.89999999999998"/>
    <n v="0"/>
    <n v="288.89999999999998"/>
    <x v="1"/>
  </r>
  <r>
    <s v="FAC18/00100"/>
    <d v="2018-02-24T00:00:00"/>
    <x v="27"/>
    <m/>
    <m/>
    <m/>
    <x v="0"/>
    <s v="Transferencia bancaria"/>
    <m/>
    <s v="Al contado"/>
    <n v="290"/>
    <n v="20.3"/>
    <n v="310.3"/>
    <n v="310.3"/>
    <n v="0"/>
    <x v="1"/>
  </r>
  <r>
    <s v="FAC18/00099"/>
    <d v="2018-02-24T00:00:00"/>
    <x v="28"/>
    <m/>
    <m/>
    <m/>
    <x v="1"/>
    <s v="Transferencia bancaria"/>
    <m/>
    <s v="Al contado"/>
    <n v="1170"/>
    <n v="81.900000000000006"/>
    <n v="1251.9000000000001"/>
    <n v="1201.9000000000001"/>
    <n v="50"/>
    <x v="1"/>
  </r>
  <r>
    <s v="FAC18/00098"/>
    <d v="2018-02-24T00:00:00"/>
    <x v="29"/>
    <m/>
    <m/>
    <m/>
    <x v="2"/>
    <s v="Transferencia bancaria"/>
    <m/>
    <s v="Al contado"/>
    <n v="60"/>
    <n v="4.2"/>
    <n v="64.2"/>
    <n v="0"/>
    <n v="64.2"/>
    <x v="1"/>
  </r>
  <r>
    <s v="FAC18/00097"/>
    <d v="2018-02-24T00:00:00"/>
    <x v="30"/>
    <m/>
    <m/>
    <m/>
    <x v="2"/>
    <s v="Transferencia bancaria"/>
    <m/>
    <s v="Al contado"/>
    <n v="440"/>
    <n v="30.8"/>
    <n v="470.8"/>
    <n v="0"/>
    <n v="470.8"/>
    <x v="1"/>
  </r>
  <r>
    <s v="FAC18/00096"/>
    <d v="2018-02-24T00:00:00"/>
    <x v="31"/>
    <m/>
    <m/>
    <m/>
    <x v="1"/>
    <s v="Transferencia bancaria"/>
    <m/>
    <s v="Al contado"/>
    <n v="560"/>
    <n v="39.200000000000003"/>
    <n v="599.20000000000005"/>
    <n v="360"/>
    <n v="239.20000000000005"/>
    <x v="1"/>
  </r>
  <r>
    <s v="FAC18/00095"/>
    <d v="2018-02-24T00:00:00"/>
    <x v="32"/>
    <m/>
    <m/>
    <m/>
    <x v="0"/>
    <s v="Transferencia bancaria"/>
    <m/>
    <s v="Al contado"/>
    <n v="1049"/>
    <n v="73.430000000000007"/>
    <n v="1122.43"/>
    <n v="1122.43"/>
    <n v="0"/>
    <x v="1"/>
  </r>
  <r>
    <s v="FAC18/00094"/>
    <d v="2018-03-30T00:00:00"/>
    <x v="0"/>
    <m/>
    <m/>
    <m/>
    <x v="2"/>
    <s v="Transferencia bancaria"/>
    <m/>
    <s v="Al contado"/>
    <n v="135"/>
    <n v="9.4499999999999993"/>
    <n v="144.44999999999999"/>
    <n v="0"/>
    <n v="144.44999999999999"/>
    <x v="2"/>
  </r>
  <r>
    <s v="FAC18/00093"/>
    <d v="2018-03-26T00:00:00"/>
    <x v="1"/>
    <m/>
    <m/>
    <m/>
    <x v="0"/>
    <s v="Transferencia bancaria"/>
    <m/>
    <s v="Al contado"/>
    <n v="180"/>
    <n v="12.6"/>
    <n v="192.6"/>
    <n v="192.6"/>
    <n v="0"/>
    <x v="2"/>
  </r>
  <r>
    <s v="FAC18/00092"/>
    <d v="2018-03-25T00:00:00"/>
    <x v="2"/>
    <m/>
    <m/>
    <m/>
    <x v="2"/>
    <s v="Transferencia bancaria"/>
    <m/>
    <s v="Al contado"/>
    <n v="30"/>
    <n v="2.1"/>
    <n v="32.1"/>
    <n v="0"/>
    <n v="32.1"/>
    <x v="2"/>
  </r>
  <r>
    <s v="FAC18/00091"/>
    <d v="2018-03-25T00:00:00"/>
    <x v="3"/>
    <m/>
    <m/>
    <m/>
    <x v="2"/>
    <s v="Transferencia bancaria"/>
    <m/>
    <s v="Al contado"/>
    <n v="1512"/>
    <n v="105.84"/>
    <n v="1617.84"/>
    <n v="0"/>
    <n v="1617.84"/>
    <x v="2"/>
  </r>
  <r>
    <s v="FAC18/00090"/>
    <d v="2018-03-25T00:00:00"/>
    <x v="4"/>
    <m/>
    <m/>
    <m/>
    <x v="2"/>
    <s v="Transferencia bancaria"/>
    <m/>
    <s v="Al contado"/>
    <n v="390"/>
    <n v="27.3"/>
    <n v="417.3"/>
    <n v="0"/>
    <n v="417.3"/>
    <x v="2"/>
  </r>
  <r>
    <s v="FAC18/00089"/>
    <d v="2018-03-25T00:00:00"/>
    <x v="5"/>
    <m/>
    <m/>
    <m/>
    <x v="2"/>
    <s v="Transferencia bancaria"/>
    <m/>
    <s v="Al contado"/>
    <n v="90"/>
    <n v="6.3"/>
    <n v="96.3"/>
    <n v="0"/>
    <n v="96.3"/>
    <x v="2"/>
  </r>
  <r>
    <s v="FAC18/00088"/>
    <d v="2018-03-24T00:00:00"/>
    <x v="6"/>
    <m/>
    <m/>
    <m/>
    <x v="2"/>
    <s v="Transferencia bancaria"/>
    <m/>
    <s v="Al contado"/>
    <n v="270"/>
    <n v="18.899999999999999"/>
    <n v="288.89999999999998"/>
    <n v="0"/>
    <n v="288.89999999999998"/>
    <x v="2"/>
  </r>
  <r>
    <s v="FAC18/00100"/>
    <d v="2018-03-30T00:00:00"/>
    <x v="7"/>
    <m/>
    <m/>
    <m/>
    <x v="0"/>
    <s v="Transferencia bancaria"/>
    <m/>
    <s v="Al contado"/>
    <n v="290"/>
    <n v="20.3"/>
    <n v="310.3"/>
    <n v="310.3"/>
    <n v="0"/>
    <x v="2"/>
  </r>
  <r>
    <s v="FAC18/00099"/>
    <d v="2018-03-30T00:00:00"/>
    <x v="8"/>
    <m/>
    <m/>
    <m/>
    <x v="1"/>
    <s v="Transferencia bancaria"/>
    <m/>
    <s v="Al contado"/>
    <n v="1170"/>
    <n v="81.900000000000006"/>
    <n v="1251.9000000000001"/>
    <n v="1201.9000000000001"/>
    <n v="50"/>
    <x v="2"/>
  </r>
  <r>
    <s v="FAC18/00098"/>
    <d v="2018-03-30T00:00:00"/>
    <x v="9"/>
    <m/>
    <m/>
    <m/>
    <x v="2"/>
    <s v="Transferencia bancaria"/>
    <m/>
    <s v="Al contado"/>
    <n v="60"/>
    <n v="4.2"/>
    <n v="64.2"/>
    <n v="0"/>
    <n v="64.2"/>
    <x v="2"/>
  </r>
  <r>
    <s v="FAC18/00097"/>
    <d v="2018-03-30T00:00:00"/>
    <x v="10"/>
    <m/>
    <m/>
    <m/>
    <x v="2"/>
    <s v="Transferencia bancaria"/>
    <m/>
    <s v="Al contado"/>
    <n v="440"/>
    <n v="30.8"/>
    <n v="470.8"/>
    <n v="0"/>
    <n v="470.8"/>
    <x v="2"/>
  </r>
  <r>
    <s v="FAC18/00096"/>
    <d v="2018-03-30T00:00:00"/>
    <x v="11"/>
    <m/>
    <m/>
    <m/>
    <x v="1"/>
    <s v="Transferencia bancaria"/>
    <m/>
    <s v="Al contado"/>
    <n v="560"/>
    <n v="39.200000000000003"/>
    <n v="599.20000000000005"/>
    <n v="360"/>
    <n v="239.20000000000005"/>
    <x v="2"/>
  </r>
  <r>
    <s v="FAC18/00095"/>
    <d v="2018-03-30T00:00:00"/>
    <x v="12"/>
    <m/>
    <m/>
    <m/>
    <x v="0"/>
    <s v="Transferencia bancaria"/>
    <m/>
    <s v="Al contado"/>
    <n v="1049"/>
    <n v="73.430000000000007"/>
    <n v="1122.43"/>
    <n v="1122.43"/>
    <n v="0"/>
    <x v="2"/>
  </r>
  <r>
    <s v="FAC18/00094"/>
    <d v="2018-03-30T00:00:00"/>
    <x v="13"/>
    <m/>
    <m/>
    <m/>
    <x v="2"/>
    <s v="Transferencia bancaria"/>
    <m/>
    <s v="Al contado"/>
    <n v="135"/>
    <n v="9.4499999999999993"/>
    <n v="144.44999999999999"/>
    <n v="0"/>
    <n v="144.44999999999999"/>
    <x v="2"/>
  </r>
  <r>
    <s v="FAC18/00093"/>
    <d v="2018-03-26T00:00:00"/>
    <x v="14"/>
    <m/>
    <m/>
    <m/>
    <x v="0"/>
    <s v="Transferencia bancaria"/>
    <m/>
    <s v="Al contado"/>
    <n v="180"/>
    <n v="12.6"/>
    <n v="192.6"/>
    <n v="192.6"/>
    <n v="0"/>
    <x v="2"/>
  </r>
  <r>
    <s v="FAC18/00092"/>
    <d v="2018-03-25T00:00:00"/>
    <x v="15"/>
    <m/>
    <m/>
    <m/>
    <x v="2"/>
    <s v="Transferencia bancaria"/>
    <m/>
    <s v="Al contado"/>
    <n v="30"/>
    <n v="2.1"/>
    <n v="32.1"/>
    <n v="0"/>
    <n v="32.1"/>
    <x v="2"/>
  </r>
  <r>
    <s v="FAC18/00091"/>
    <d v="2018-03-25T00:00:00"/>
    <x v="16"/>
    <m/>
    <m/>
    <m/>
    <x v="2"/>
    <s v="Transferencia bancaria"/>
    <m/>
    <s v="Al contado"/>
    <n v="1512"/>
    <n v="105.84"/>
    <n v="1617.84"/>
    <n v="0"/>
    <n v="1617.84"/>
    <x v="2"/>
  </r>
  <r>
    <s v="FAC18/00090"/>
    <d v="2018-03-25T00:00:00"/>
    <x v="17"/>
    <m/>
    <m/>
    <m/>
    <x v="2"/>
    <s v="Transferencia bancaria"/>
    <m/>
    <s v="Al contado"/>
    <n v="390"/>
    <n v="27.3"/>
    <n v="417.3"/>
    <n v="0"/>
    <n v="417.3"/>
    <x v="2"/>
  </r>
  <r>
    <s v="FAC18/00089"/>
    <d v="2018-03-25T00:00:00"/>
    <x v="18"/>
    <m/>
    <m/>
    <m/>
    <x v="2"/>
    <s v="Transferencia bancaria"/>
    <m/>
    <s v="Al contado"/>
    <n v="90"/>
    <n v="6.3"/>
    <n v="96.3"/>
    <n v="0"/>
    <n v="96.3"/>
    <x v="2"/>
  </r>
  <r>
    <s v="FAC18/00088"/>
    <d v="2018-03-24T00:00:00"/>
    <x v="19"/>
    <m/>
    <m/>
    <m/>
    <x v="2"/>
    <s v="Transferencia bancaria"/>
    <m/>
    <s v="Al contado"/>
    <n v="270"/>
    <n v="18.899999999999999"/>
    <n v="288.89999999999998"/>
    <n v="0"/>
    <n v="288.89999999999998"/>
    <x v="2"/>
  </r>
  <r>
    <s v="FAC18/00100"/>
    <d v="2018-03-31T00:00:00"/>
    <x v="20"/>
    <m/>
    <m/>
    <m/>
    <x v="0"/>
    <s v="Transferencia bancaria"/>
    <m/>
    <s v="Al contado"/>
    <n v="290"/>
    <n v="20.3"/>
    <n v="310.3"/>
    <n v="310.3"/>
    <n v="0"/>
    <x v="2"/>
  </r>
  <r>
    <s v="FAC18/00099"/>
    <d v="2018-03-31T00:00:00"/>
    <x v="21"/>
    <m/>
    <m/>
    <m/>
    <x v="1"/>
    <s v="Transferencia bancaria"/>
    <m/>
    <s v="Al contado"/>
    <n v="1170"/>
    <n v="81.900000000000006"/>
    <n v="1251.9000000000001"/>
    <n v="1201.9000000000001"/>
    <n v="50"/>
    <x v="2"/>
  </r>
  <r>
    <s v="FAC18/00098"/>
    <d v="2018-03-31T00:00:00"/>
    <x v="22"/>
    <m/>
    <m/>
    <m/>
    <x v="2"/>
    <s v="Transferencia bancaria"/>
    <m/>
    <s v="Al contado"/>
    <n v="60"/>
    <n v="4.2"/>
    <n v="64.2"/>
    <n v="0"/>
    <n v="64.2"/>
    <x v="2"/>
  </r>
  <r>
    <s v="FAC18/00097"/>
    <d v="2018-04-30T00:00:00"/>
    <x v="0"/>
    <m/>
    <m/>
    <m/>
    <x v="2"/>
    <s v="Transferencia bancaria"/>
    <m/>
    <s v="Al contado"/>
    <n v="440"/>
    <n v="30.8"/>
    <n v="470.8"/>
    <n v="0"/>
    <n v="470.8"/>
    <x v="3"/>
  </r>
  <r>
    <s v="FAC18/00096"/>
    <d v="2018-04-30T00:00:00"/>
    <x v="1"/>
    <m/>
    <m/>
    <m/>
    <x v="1"/>
    <s v="Transferencia bancaria"/>
    <m/>
    <s v="Al contado"/>
    <n v="560"/>
    <n v="39.200000000000003"/>
    <n v="599.20000000000005"/>
    <n v="360"/>
    <n v="239.20000000000005"/>
    <x v="3"/>
  </r>
  <r>
    <s v="FAC18/00095"/>
    <d v="2018-04-30T00:00:00"/>
    <x v="2"/>
    <m/>
    <m/>
    <m/>
    <x v="0"/>
    <s v="Transferencia bancaria"/>
    <m/>
    <s v="Al contado"/>
    <n v="1049"/>
    <n v="73.430000000000007"/>
    <n v="1122.43"/>
    <n v="1122.43"/>
    <n v="0"/>
    <x v="3"/>
  </r>
  <r>
    <s v="FAC18/00094"/>
    <d v="2018-04-30T00:00:00"/>
    <x v="3"/>
    <m/>
    <m/>
    <m/>
    <x v="2"/>
    <s v="Transferencia bancaria"/>
    <m/>
    <s v="Al contado"/>
    <n v="135"/>
    <n v="9.4499999999999993"/>
    <n v="144.44999999999999"/>
    <n v="0"/>
    <n v="144.44999999999999"/>
    <x v="3"/>
  </r>
  <r>
    <s v="FAC18/00093"/>
    <d v="2018-04-26T00:00:00"/>
    <x v="4"/>
    <m/>
    <m/>
    <m/>
    <x v="0"/>
    <s v="Transferencia bancaria"/>
    <m/>
    <s v="Al contado"/>
    <n v="180"/>
    <n v="12.6"/>
    <n v="192.6"/>
    <n v="192.6"/>
    <n v="0"/>
    <x v="3"/>
  </r>
  <r>
    <s v="FAC18/00092"/>
    <d v="2018-04-25T00:00:00"/>
    <x v="5"/>
    <m/>
    <m/>
    <m/>
    <x v="2"/>
    <s v="Transferencia bancaria"/>
    <m/>
    <s v="Al contado"/>
    <n v="30"/>
    <n v="2.1"/>
    <n v="32.1"/>
    <n v="0"/>
    <n v="32.1"/>
    <x v="3"/>
  </r>
  <r>
    <s v="FAC18/00091"/>
    <d v="2018-04-25T00:00:00"/>
    <x v="6"/>
    <m/>
    <m/>
    <m/>
    <x v="2"/>
    <s v="Transferencia bancaria"/>
    <m/>
    <s v="Al contado"/>
    <n v="1512"/>
    <n v="105.84"/>
    <n v="1617.84"/>
    <n v="0"/>
    <n v="1617.84"/>
    <x v="3"/>
  </r>
  <r>
    <s v="FAC18/00090"/>
    <d v="2018-04-25T00:00:00"/>
    <x v="7"/>
    <m/>
    <m/>
    <m/>
    <x v="2"/>
    <s v="Transferencia bancaria"/>
    <m/>
    <s v="Al contado"/>
    <n v="390"/>
    <n v="27.3"/>
    <n v="417.3"/>
    <n v="0"/>
    <n v="417.3"/>
    <x v="3"/>
  </r>
  <r>
    <s v="FAC18/00089"/>
    <d v="2018-04-25T00:00:00"/>
    <x v="8"/>
    <m/>
    <m/>
    <m/>
    <x v="2"/>
    <s v="Transferencia bancaria"/>
    <m/>
    <s v="Al contado"/>
    <n v="90"/>
    <n v="6.3"/>
    <n v="96.3"/>
    <n v="0"/>
    <n v="96.3"/>
    <x v="3"/>
  </r>
  <r>
    <s v="FAC18/00088"/>
    <d v="2018-04-24T00:00:00"/>
    <x v="9"/>
    <m/>
    <m/>
    <m/>
    <x v="2"/>
    <s v="Transferencia bancaria"/>
    <m/>
    <s v="Al contado"/>
    <n v="270"/>
    <n v="18.899999999999999"/>
    <n v="288.89999999999998"/>
    <n v="0"/>
    <n v="288.89999999999998"/>
    <x v="3"/>
  </r>
  <r>
    <s v="FAC18/00100"/>
    <d v="2018-04-30T00:00:00"/>
    <x v="10"/>
    <m/>
    <m/>
    <m/>
    <x v="0"/>
    <s v="Transferencia bancaria"/>
    <m/>
    <s v="Al contado"/>
    <n v="290"/>
    <n v="20.3"/>
    <n v="310.3"/>
    <n v="310.3"/>
    <n v="0"/>
    <x v="3"/>
  </r>
  <r>
    <s v="FAC18/00099"/>
    <d v="2018-04-30T00:00:00"/>
    <x v="11"/>
    <m/>
    <m/>
    <m/>
    <x v="1"/>
    <s v="Transferencia bancaria"/>
    <m/>
    <s v="Al contado"/>
    <n v="1170"/>
    <n v="81.900000000000006"/>
    <n v="1251.9000000000001"/>
    <n v="1201.9000000000001"/>
    <n v="50"/>
    <x v="3"/>
  </r>
  <r>
    <s v="FAC18/00098"/>
    <d v="2018-04-30T00:00:00"/>
    <x v="12"/>
    <m/>
    <m/>
    <m/>
    <x v="2"/>
    <s v="Transferencia bancaria"/>
    <m/>
    <s v="Al contado"/>
    <n v="60"/>
    <n v="4.2"/>
    <n v="64.2"/>
    <n v="0"/>
    <n v="64.2"/>
    <x v="3"/>
  </r>
  <r>
    <s v="FAC18/00097"/>
    <d v="2018-04-30T00:00:00"/>
    <x v="13"/>
    <m/>
    <m/>
    <m/>
    <x v="2"/>
    <s v="Transferencia bancaria"/>
    <m/>
    <s v="Al contado"/>
    <n v="440"/>
    <n v="30.8"/>
    <n v="470.8"/>
    <n v="0"/>
    <n v="470.8"/>
    <x v="3"/>
  </r>
  <r>
    <s v="FAC18/00096"/>
    <d v="2018-04-30T00:00:00"/>
    <x v="14"/>
    <m/>
    <m/>
    <m/>
    <x v="1"/>
    <s v="Transferencia bancaria"/>
    <m/>
    <s v="Al contado"/>
    <n v="560"/>
    <n v="39.200000000000003"/>
    <n v="599.20000000000005"/>
    <n v="360"/>
    <n v="239.20000000000005"/>
    <x v="3"/>
  </r>
  <r>
    <s v="FAC18/00095"/>
    <d v="2018-04-30T00:00:00"/>
    <x v="15"/>
    <m/>
    <m/>
    <m/>
    <x v="0"/>
    <s v="Transferencia bancaria"/>
    <m/>
    <s v="Al contado"/>
    <n v="1049"/>
    <n v="73.430000000000007"/>
    <n v="1122.43"/>
    <n v="1122.43"/>
    <n v="0"/>
    <x v="3"/>
  </r>
  <r>
    <s v="FAC18/00094"/>
    <d v="2018-04-30T00:00:00"/>
    <x v="16"/>
    <m/>
    <m/>
    <m/>
    <x v="2"/>
    <s v="Transferencia bancaria"/>
    <m/>
    <s v="Al contado"/>
    <n v="135"/>
    <n v="9.4499999999999993"/>
    <n v="144.44999999999999"/>
    <n v="0"/>
    <n v="144.44999999999999"/>
    <x v="3"/>
  </r>
  <r>
    <s v="FAC18/00093"/>
    <d v="2018-04-26T00:00:00"/>
    <x v="17"/>
    <m/>
    <m/>
    <m/>
    <x v="0"/>
    <s v="Transferencia bancaria"/>
    <m/>
    <s v="Al contado"/>
    <n v="180"/>
    <n v="12.6"/>
    <n v="192.6"/>
    <n v="192.6"/>
    <n v="0"/>
    <x v="3"/>
  </r>
  <r>
    <s v="FAC18/00092"/>
    <d v="2018-04-25T00:00:00"/>
    <x v="18"/>
    <m/>
    <m/>
    <m/>
    <x v="2"/>
    <s v="Transferencia bancaria"/>
    <m/>
    <s v="Al contado"/>
    <n v="30"/>
    <n v="2.1"/>
    <n v="32.1"/>
    <n v="0"/>
    <n v="32.1"/>
    <x v="3"/>
  </r>
  <r>
    <s v="FAC18/00091"/>
    <d v="2018-04-25T00:00:00"/>
    <x v="19"/>
    <m/>
    <m/>
    <m/>
    <x v="2"/>
    <s v="Transferencia bancaria"/>
    <m/>
    <s v="Al contado"/>
    <n v="1512"/>
    <n v="105.84"/>
    <n v="1617.84"/>
    <n v="0"/>
    <n v="1617.84"/>
    <x v="3"/>
  </r>
  <r>
    <s v="FAC18/00090"/>
    <d v="2018-04-25T00:00:00"/>
    <x v="20"/>
    <m/>
    <m/>
    <m/>
    <x v="2"/>
    <s v="Transferencia bancaria"/>
    <m/>
    <s v="Al contado"/>
    <n v="390"/>
    <n v="27.3"/>
    <n v="417.3"/>
    <n v="0"/>
    <n v="417.3"/>
    <x v="3"/>
  </r>
  <r>
    <s v="FAC18/00089"/>
    <d v="2018-04-25T00:00:00"/>
    <x v="21"/>
    <m/>
    <m/>
    <m/>
    <x v="2"/>
    <s v="Transferencia bancaria"/>
    <m/>
    <s v="Al contado"/>
    <n v="90"/>
    <n v="6.3"/>
    <n v="96.3"/>
    <n v="0"/>
    <n v="96.3"/>
    <x v="3"/>
  </r>
  <r>
    <s v="FAC18/00088"/>
    <d v="2018-04-24T00:00:00"/>
    <x v="22"/>
    <m/>
    <m/>
    <m/>
    <x v="2"/>
    <s v="Transferencia bancaria"/>
    <m/>
    <s v="Al contado"/>
    <n v="270"/>
    <n v="18.899999999999999"/>
    <n v="288.89999999999998"/>
    <n v="0"/>
    <n v="288.89999999999998"/>
    <x v="3"/>
  </r>
  <r>
    <s v="FAC18/00100"/>
    <d v="2018-05-31T00:00:00"/>
    <x v="0"/>
    <m/>
    <m/>
    <m/>
    <x v="0"/>
    <s v="Transferencia bancaria"/>
    <m/>
    <s v="Al contado"/>
    <n v="290"/>
    <n v="20.3"/>
    <n v="310.3"/>
    <n v="310.3"/>
    <n v="0"/>
    <x v="4"/>
  </r>
  <r>
    <s v="FAC18/00099"/>
    <d v="2018-05-31T00:00:00"/>
    <x v="1"/>
    <m/>
    <m/>
    <m/>
    <x v="1"/>
    <s v="Transferencia bancaria"/>
    <m/>
    <s v="Al contado"/>
    <n v="1170"/>
    <n v="81.900000000000006"/>
    <n v="1251.9000000000001"/>
    <n v="1201.9000000000001"/>
    <n v="50"/>
    <x v="4"/>
  </r>
  <r>
    <s v="FAC18/00098"/>
    <d v="2018-05-31T00:00:00"/>
    <x v="2"/>
    <m/>
    <m/>
    <m/>
    <x v="2"/>
    <s v="Transferencia bancaria"/>
    <m/>
    <s v="Al contado"/>
    <n v="60"/>
    <n v="4.2"/>
    <n v="64.2"/>
    <n v="0"/>
    <n v="64.2"/>
    <x v="4"/>
  </r>
  <r>
    <s v="FAC18/00097"/>
    <d v="2018-05-31T00:00:00"/>
    <x v="3"/>
    <m/>
    <m/>
    <m/>
    <x v="2"/>
    <s v="Transferencia bancaria"/>
    <m/>
    <s v="Al contado"/>
    <n v="440"/>
    <n v="30.8"/>
    <n v="470.8"/>
    <n v="0"/>
    <n v="470.8"/>
    <x v="4"/>
  </r>
  <r>
    <s v="FAC18/00096"/>
    <d v="2018-05-31T00:00:00"/>
    <x v="4"/>
    <m/>
    <m/>
    <m/>
    <x v="1"/>
    <s v="Transferencia bancaria"/>
    <m/>
    <s v="Al contado"/>
    <n v="560"/>
    <n v="39.200000000000003"/>
    <n v="599.20000000000005"/>
    <n v="360"/>
    <n v="239.20000000000005"/>
    <x v="4"/>
  </r>
  <r>
    <s v="FAC18/00095"/>
    <d v="2018-05-31T00:00:00"/>
    <x v="5"/>
    <m/>
    <m/>
    <m/>
    <x v="0"/>
    <s v="Transferencia bancaria"/>
    <m/>
    <s v="Al contado"/>
    <n v="1049"/>
    <n v="73.430000000000007"/>
    <n v="1122.43"/>
    <n v="1122.43"/>
    <n v="0"/>
    <x v="4"/>
  </r>
  <r>
    <s v="FAC18/00094"/>
    <d v="2018-05-30T00:00:00"/>
    <x v="6"/>
    <m/>
    <m/>
    <m/>
    <x v="2"/>
    <s v="Transferencia bancaria"/>
    <m/>
    <s v="Al contado"/>
    <n v="135"/>
    <n v="9.4499999999999993"/>
    <n v="144.44999999999999"/>
    <n v="0"/>
    <n v="144.44999999999999"/>
    <x v="4"/>
  </r>
  <r>
    <s v="FAC18/00093"/>
    <d v="2018-05-26T00:00:00"/>
    <x v="7"/>
    <m/>
    <m/>
    <m/>
    <x v="0"/>
    <s v="Transferencia bancaria"/>
    <m/>
    <s v="Al contado"/>
    <n v="180"/>
    <n v="12.6"/>
    <n v="192.6"/>
    <n v="192.6"/>
    <n v="0"/>
    <x v="4"/>
  </r>
  <r>
    <s v="FAC18/00092"/>
    <d v="2018-05-25T00:00:00"/>
    <x v="8"/>
    <m/>
    <m/>
    <m/>
    <x v="2"/>
    <s v="Transferencia bancaria"/>
    <m/>
    <s v="Al contado"/>
    <n v="30"/>
    <n v="2.1"/>
    <n v="32.1"/>
    <n v="0"/>
    <n v="32.1"/>
    <x v="4"/>
  </r>
  <r>
    <s v="FAC18/00091"/>
    <d v="2018-05-25T00:00:00"/>
    <x v="9"/>
    <m/>
    <m/>
    <m/>
    <x v="2"/>
    <s v="Transferencia bancaria"/>
    <m/>
    <s v="Al contado"/>
    <n v="1512"/>
    <n v="105.84"/>
    <n v="1617.84"/>
    <n v="0"/>
    <n v="1617.84"/>
    <x v="4"/>
  </r>
  <r>
    <s v="FAC18/00090"/>
    <d v="2018-05-25T00:00:00"/>
    <x v="10"/>
    <m/>
    <m/>
    <m/>
    <x v="2"/>
    <s v="Transferencia bancaria"/>
    <m/>
    <s v="Al contado"/>
    <n v="390"/>
    <n v="27.3"/>
    <n v="417.3"/>
    <n v="0"/>
    <n v="417.3"/>
    <x v="4"/>
  </r>
  <r>
    <s v="FAC18/00089"/>
    <d v="2018-05-25T00:00:00"/>
    <x v="11"/>
    <m/>
    <m/>
    <m/>
    <x v="2"/>
    <s v="Transferencia bancaria"/>
    <m/>
    <s v="Al contado"/>
    <n v="90"/>
    <n v="6.3"/>
    <n v="96.3"/>
    <n v="0"/>
    <n v="96.3"/>
    <x v="4"/>
  </r>
  <r>
    <s v="FAC18/00088"/>
    <d v="2018-05-24T00:00:00"/>
    <x v="12"/>
    <m/>
    <m/>
    <m/>
    <x v="2"/>
    <s v="Transferencia bancaria"/>
    <m/>
    <s v="Al contado"/>
    <n v="270"/>
    <n v="18.899999999999999"/>
    <n v="288.89999999999998"/>
    <n v="0"/>
    <n v="288.89999999999998"/>
    <x v="4"/>
  </r>
  <r>
    <s v="FAC18/00100"/>
    <d v="2018-06-30T00:00:00"/>
    <x v="0"/>
    <m/>
    <m/>
    <m/>
    <x v="0"/>
    <s v="Transferencia bancaria"/>
    <m/>
    <s v="Al contado"/>
    <n v="290"/>
    <n v="20.3"/>
    <n v="310.3"/>
    <n v="310.3"/>
    <n v="0"/>
    <x v="5"/>
  </r>
  <r>
    <s v="FAC18/00099"/>
    <d v="2018-06-30T00:00:00"/>
    <x v="1"/>
    <m/>
    <m/>
    <m/>
    <x v="1"/>
    <s v="Transferencia bancaria"/>
    <m/>
    <s v="Al contado"/>
    <n v="1170"/>
    <n v="81.900000000000006"/>
    <n v="1251.9000000000001"/>
    <n v="1201.9000000000001"/>
    <n v="50"/>
    <x v="5"/>
  </r>
  <r>
    <s v="FAC18/00098"/>
    <d v="2018-06-30T00:00:00"/>
    <x v="2"/>
    <m/>
    <m/>
    <m/>
    <x v="2"/>
    <s v="Transferencia bancaria"/>
    <m/>
    <s v="Al contado"/>
    <n v="60"/>
    <n v="4.2"/>
    <n v="64.2"/>
    <n v="0"/>
    <n v="64.2"/>
    <x v="5"/>
  </r>
  <r>
    <s v="FAC18/00097"/>
    <d v="2018-06-30T00:00:00"/>
    <x v="3"/>
    <m/>
    <m/>
    <m/>
    <x v="2"/>
    <s v="Transferencia bancaria"/>
    <m/>
    <s v="Al contado"/>
    <n v="440"/>
    <n v="30.8"/>
    <n v="470.8"/>
    <n v="0"/>
    <n v="470.8"/>
    <x v="5"/>
  </r>
  <r>
    <s v="FAC18/00096"/>
    <d v="2018-06-30T00:00:00"/>
    <x v="4"/>
    <m/>
    <m/>
    <m/>
    <x v="1"/>
    <s v="Transferencia bancaria"/>
    <m/>
    <s v="Al contado"/>
    <n v="560"/>
    <n v="39.200000000000003"/>
    <n v="599.20000000000005"/>
    <n v="360"/>
    <n v="239.20000000000005"/>
    <x v="5"/>
  </r>
  <r>
    <s v="FAC18/00095"/>
    <d v="2018-06-30T00:00:00"/>
    <x v="5"/>
    <m/>
    <m/>
    <m/>
    <x v="0"/>
    <s v="Transferencia bancaria"/>
    <m/>
    <s v="Al contado"/>
    <n v="1049"/>
    <n v="73.430000000000007"/>
    <n v="1122.43"/>
    <n v="1122.43"/>
    <n v="0"/>
    <x v="5"/>
  </r>
  <r>
    <s v="FAC18/00094"/>
    <d v="2018-06-30T00:00:00"/>
    <x v="6"/>
    <m/>
    <m/>
    <m/>
    <x v="2"/>
    <s v="Transferencia bancaria"/>
    <m/>
    <s v="Al contado"/>
    <n v="135"/>
    <n v="9.4499999999999993"/>
    <n v="144.44999999999999"/>
    <n v="0"/>
    <n v="144.44999999999999"/>
    <x v="5"/>
  </r>
  <r>
    <s v="FAC18/00093"/>
    <d v="2018-06-26T00:00:00"/>
    <x v="7"/>
    <m/>
    <m/>
    <m/>
    <x v="0"/>
    <s v="Transferencia bancaria"/>
    <m/>
    <s v="Al contado"/>
    <n v="180"/>
    <n v="12.6"/>
    <n v="192.6"/>
    <n v="192.6"/>
    <n v="0"/>
    <x v="5"/>
  </r>
  <r>
    <s v="FAC18/00092"/>
    <d v="2018-06-25T00:00:00"/>
    <x v="8"/>
    <m/>
    <m/>
    <m/>
    <x v="2"/>
    <s v="Transferencia bancaria"/>
    <m/>
    <s v="Al contado"/>
    <n v="30"/>
    <n v="2.1"/>
    <n v="32.1"/>
    <n v="0"/>
    <n v="32.1"/>
    <x v="5"/>
  </r>
  <r>
    <s v="FAC18/00091"/>
    <d v="2018-06-25T00:00:00"/>
    <x v="9"/>
    <m/>
    <m/>
    <m/>
    <x v="2"/>
    <s v="Transferencia bancaria"/>
    <m/>
    <s v="Al contado"/>
    <n v="1512"/>
    <n v="105.84"/>
    <n v="1617.84"/>
    <n v="0"/>
    <n v="1617.84"/>
    <x v="5"/>
  </r>
  <r>
    <s v="FAC18/00090"/>
    <d v="2018-06-25T00:00:00"/>
    <x v="10"/>
    <m/>
    <m/>
    <m/>
    <x v="2"/>
    <s v="Transferencia bancaria"/>
    <m/>
    <s v="Al contado"/>
    <n v="390"/>
    <n v="27.3"/>
    <n v="417.3"/>
    <n v="0"/>
    <n v="417.3"/>
    <x v="5"/>
  </r>
  <r>
    <s v="FAC18/00089"/>
    <d v="2018-06-25T00:00:00"/>
    <x v="11"/>
    <m/>
    <m/>
    <m/>
    <x v="2"/>
    <s v="Transferencia bancaria"/>
    <m/>
    <s v="Al contado"/>
    <n v="90"/>
    <n v="6.3"/>
    <n v="96.3"/>
    <n v="0"/>
    <n v="96.3"/>
    <x v="5"/>
  </r>
  <r>
    <s v="FAC18/00088"/>
    <d v="2018-06-24T00:00:00"/>
    <x v="12"/>
    <m/>
    <m/>
    <m/>
    <x v="2"/>
    <s v="Transferencia bancaria"/>
    <m/>
    <s v="Al contado"/>
    <n v="270"/>
    <n v="18.899999999999999"/>
    <n v="288.89999999999998"/>
    <n v="0"/>
    <n v="288.89999999999998"/>
    <x v="5"/>
  </r>
  <r>
    <s v="FAC18/00100"/>
    <d v="2018-06-24T00:00:00"/>
    <x v="13"/>
    <m/>
    <m/>
    <m/>
    <x v="0"/>
    <s v="Transferencia bancaria"/>
    <m/>
    <s v="Al contado"/>
    <n v="290"/>
    <n v="20.3"/>
    <n v="310.3"/>
    <n v="310.3"/>
    <n v="0"/>
    <x v="5"/>
  </r>
  <r>
    <s v="FAC18/00099"/>
    <d v="2018-06-24T00:00:00"/>
    <x v="14"/>
    <m/>
    <m/>
    <m/>
    <x v="1"/>
    <s v="Transferencia bancaria"/>
    <m/>
    <s v="Al contado"/>
    <n v="1170"/>
    <n v="81.900000000000006"/>
    <n v="1251.9000000000001"/>
    <n v="1201.9000000000001"/>
    <n v="50"/>
    <x v="5"/>
  </r>
  <r>
    <s v="FAC18/00098"/>
    <d v="2018-07-31T00:00:00"/>
    <x v="0"/>
    <m/>
    <m/>
    <m/>
    <x v="2"/>
    <s v="Transferencia bancaria"/>
    <m/>
    <s v="Al contado"/>
    <n v="60"/>
    <n v="4.2"/>
    <n v="64.2"/>
    <n v="0"/>
    <n v="64.2"/>
    <x v="6"/>
  </r>
  <r>
    <s v="FAC18/00097"/>
    <d v="2018-07-31T00:00:00"/>
    <x v="1"/>
    <m/>
    <m/>
    <m/>
    <x v="2"/>
    <s v="Transferencia bancaria"/>
    <m/>
    <s v="Al contado"/>
    <n v="440"/>
    <n v="30.8"/>
    <n v="470.8"/>
    <n v="0"/>
    <n v="470.8"/>
    <x v="6"/>
  </r>
  <r>
    <s v="FAC18/00096"/>
    <d v="2018-07-31T00:00:00"/>
    <x v="2"/>
    <m/>
    <m/>
    <m/>
    <x v="1"/>
    <s v="Transferencia bancaria"/>
    <m/>
    <s v="Al contado"/>
    <n v="560"/>
    <n v="39.200000000000003"/>
    <n v="599.20000000000005"/>
    <n v="360"/>
    <n v="239.20000000000005"/>
    <x v="6"/>
  </r>
  <r>
    <s v="FAC18/00095"/>
    <d v="2018-07-31T00:00:00"/>
    <x v="3"/>
    <m/>
    <m/>
    <m/>
    <x v="0"/>
    <s v="Transferencia bancaria"/>
    <m/>
    <s v="Al contado"/>
    <n v="1049"/>
    <n v="73.430000000000007"/>
    <n v="1122.43"/>
    <n v="1122.43"/>
    <n v="0"/>
    <x v="6"/>
  </r>
  <r>
    <s v="FAC18/00094"/>
    <d v="2018-07-30T00:00:00"/>
    <x v="4"/>
    <m/>
    <m/>
    <m/>
    <x v="2"/>
    <s v="Transferencia bancaria"/>
    <m/>
    <s v="Al contado"/>
    <n v="135"/>
    <n v="9.4499999999999993"/>
    <n v="144.44999999999999"/>
    <n v="0"/>
    <n v="144.44999999999999"/>
    <x v="6"/>
  </r>
  <r>
    <s v="FAC18/00093"/>
    <d v="2018-07-26T00:00:00"/>
    <x v="5"/>
    <m/>
    <m/>
    <m/>
    <x v="0"/>
    <s v="Transferencia bancaria"/>
    <m/>
    <s v="Al contado"/>
    <n v="180"/>
    <n v="12.6"/>
    <n v="192.6"/>
    <n v="192.6"/>
    <n v="0"/>
    <x v="6"/>
  </r>
  <r>
    <s v="FAC18/00092"/>
    <d v="2018-07-25T00:00:00"/>
    <x v="6"/>
    <m/>
    <m/>
    <m/>
    <x v="2"/>
    <s v="Transferencia bancaria"/>
    <m/>
    <s v="Al contado"/>
    <n v="30"/>
    <n v="2.1"/>
    <n v="32.1"/>
    <n v="0"/>
    <n v="32.1"/>
    <x v="6"/>
  </r>
  <r>
    <s v="FAC18/00091"/>
    <d v="2018-07-25T00:00:00"/>
    <x v="7"/>
    <m/>
    <m/>
    <m/>
    <x v="2"/>
    <s v="Transferencia bancaria"/>
    <m/>
    <s v="Al contado"/>
    <n v="1512"/>
    <n v="105.84"/>
    <n v="1617.84"/>
    <n v="0"/>
    <n v="1617.84"/>
    <x v="6"/>
  </r>
  <r>
    <s v="FAC18/00090"/>
    <d v="2018-07-25T00:00:00"/>
    <x v="8"/>
    <m/>
    <m/>
    <m/>
    <x v="2"/>
    <s v="Transferencia bancaria"/>
    <m/>
    <s v="Al contado"/>
    <n v="390"/>
    <n v="27.3"/>
    <n v="417.3"/>
    <n v="0"/>
    <n v="417.3"/>
    <x v="6"/>
  </r>
  <r>
    <s v="FAC18/00089"/>
    <d v="2018-07-25T00:00:00"/>
    <x v="9"/>
    <m/>
    <m/>
    <m/>
    <x v="2"/>
    <s v="Transferencia bancaria"/>
    <m/>
    <s v="Al contado"/>
    <n v="90"/>
    <n v="6.3"/>
    <n v="96.3"/>
    <n v="0"/>
    <n v="96.3"/>
    <x v="6"/>
  </r>
  <r>
    <s v="FAC18/00088"/>
    <d v="2018-07-24T00:00:00"/>
    <x v="10"/>
    <m/>
    <m/>
    <m/>
    <x v="2"/>
    <s v="Transferencia bancaria"/>
    <m/>
    <s v="Al contado"/>
    <n v="270"/>
    <n v="18.899999999999999"/>
    <n v="288.89999999999998"/>
    <n v="0"/>
    <n v="288.89999999999998"/>
    <x v="6"/>
  </r>
  <r>
    <s v="FAC18/00100"/>
    <d v="2018-07-30T00:00:00"/>
    <x v="11"/>
    <m/>
    <m/>
    <m/>
    <x v="0"/>
    <s v="Transferencia bancaria"/>
    <m/>
    <s v="Al contado"/>
    <n v="290"/>
    <n v="20.3"/>
    <n v="310.3"/>
    <n v="310.3"/>
    <n v="0"/>
    <x v="6"/>
  </r>
  <r>
    <s v="FAC18/00099"/>
    <d v="2018-07-30T00:00:00"/>
    <x v="12"/>
    <m/>
    <m/>
    <m/>
    <x v="1"/>
    <s v="Transferencia bancaria"/>
    <m/>
    <s v="Al contado"/>
    <n v="1170"/>
    <n v="81.900000000000006"/>
    <n v="1251.9000000000001"/>
    <n v="1201.9000000000001"/>
    <n v="50"/>
    <x v="6"/>
  </r>
  <r>
    <s v="FAC18/00098"/>
    <d v="2018-07-30T00:00:00"/>
    <x v="13"/>
    <m/>
    <m/>
    <m/>
    <x v="2"/>
    <s v="Transferencia bancaria"/>
    <m/>
    <s v="Al contado"/>
    <n v="60"/>
    <n v="4.2"/>
    <n v="64.2"/>
    <n v="0"/>
    <n v="64.2"/>
    <x v="6"/>
  </r>
  <r>
    <s v="FAC18/00097"/>
    <d v="2018-07-30T00:00:00"/>
    <x v="14"/>
    <m/>
    <m/>
    <m/>
    <x v="2"/>
    <s v="Transferencia bancaria"/>
    <m/>
    <s v="Al contado"/>
    <n v="440"/>
    <n v="30.8"/>
    <n v="470.8"/>
    <n v="0"/>
    <n v="470.8"/>
    <x v="6"/>
  </r>
  <r>
    <s v="FAC18/00096"/>
    <d v="2018-07-30T00:00:00"/>
    <x v="15"/>
    <m/>
    <m/>
    <m/>
    <x v="1"/>
    <s v="Transferencia bancaria"/>
    <m/>
    <s v="Al contado"/>
    <n v="560"/>
    <n v="39.200000000000003"/>
    <n v="599.20000000000005"/>
    <n v="360"/>
    <n v="239.20000000000005"/>
    <x v="6"/>
  </r>
  <r>
    <s v="FAC18/00095"/>
    <d v="2018-07-30T00:00:00"/>
    <x v="16"/>
    <m/>
    <m/>
    <m/>
    <x v="0"/>
    <s v="Transferencia bancaria"/>
    <m/>
    <s v="Al contado"/>
    <n v="1049"/>
    <n v="73.430000000000007"/>
    <n v="1122.43"/>
    <n v="1122.43"/>
    <n v="0"/>
    <x v="6"/>
  </r>
  <r>
    <s v="FAC18/00094"/>
    <d v="2018-07-30T00:00:00"/>
    <x v="17"/>
    <m/>
    <m/>
    <m/>
    <x v="2"/>
    <s v="Transferencia bancaria"/>
    <m/>
    <s v="Al contado"/>
    <n v="135"/>
    <n v="9.4499999999999993"/>
    <n v="144.44999999999999"/>
    <n v="0"/>
    <n v="144.44999999999999"/>
    <x v="6"/>
  </r>
  <r>
    <s v="FAC18/00093"/>
    <d v="2018-07-26T00:00:00"/>
    <x v="18"/>
    <m/>
    <m/>
    <m/>
    <x v="0"/>
    <s v="Transferencia bancaria"/>
    <m/>
    <s v="Al contado"/>
    <n v="180"/>
    <n v="12.6"/>
    <n v="192.6"/>
    <n v="192.6"/>
    <n v="0"/>
    <x v="6"/>
  </r>
  <r>
    <s v="FAC18/00092"/>
    <d v="2018-07-25T00:00:00"/>
    <x v="19"/>
    <m/>
    <m/>
    <m/>
    <x v="2"/>
    <s v="Transferencia bancaria"/>
    <m/>
    <s v="Al contado"/>
    <n v="30"/>
    <n v="2.1"/>
    <n v="32.1"/>
    <n v="0"/>
    <n v="32.1"/>
    <x v="6"/>
  </r>
  <r>
    <s v="FAC18/00091"/>
    <d v="2018-07-25T00:00:00"/>
    <x v="20"/>
    <m/>
    <m/>
    <m/>
    <x v="2"/>
    <s v="Transferencia bancaria"/>
    <m/>
    <s v="Al contado"/>
    <n v="1512"/>
    <n v="105.84"/>
    <n v="1617.84"/>
    <n v="0"/>
    <n v="1617.84"/>
    <x v="6"/>
  </r>
  <r>
    <s v="FAC18/00090"/>
    <d v="2018-07-25T00:00:00"/>
    <x v="21"/>
    <m/>
    <m/>
    <m/>
    <x v="2"/>
    <s v="Transferencia bancaria"/>
    <m/>
    <s v="Al contado"/>
    <n v="390"/>
    <n v="27.3"/>
    <n v="417.3"/>
    <n v="0"/>
    <n v="417.3"/>
    <x v="6"/>
  </r>
  <r>
    <s v="FAC18/00089"/>
    <d v="2018-07-25T00:00:00"/>
    <x v="22"/>
    <m/>
    <m/>
    <m/>
    <x v="2"/>
    <s v="Transferencia bancaria"/>
    <m/>
    <s v="Al contado"/>
    <n v="90"/>
    <n v="6.3"/>
    <n v="96.3"/>
    <n v="0"/>
    <n v="96.3"/>
    <x v="6"/>
  </r>
  <r>
    <s v="FAC18/00088"/>
    <d v="2018-07-24T00:00:00"/>
    <x v="23"/>
    <m/>
    <m/>
    <m/>
    <x v="2"/>
    <s v="Transferencia bancaria"/>
    <m/>
    <s v="Al contado"/>
    <n v="270"/>
    <n v="18.899999999999999"/>
    <n v="288.89999999999998"/>
    <n v="0"/>
    <n v="288.89999999999998"/>
    <x v="6"/>
  </r>
  <r>
    <s v="FAC18/00100"/>
    <d v="2018-07-24T00:00:00"/>
    <x v="24"/>
    <m/>
    <m/>
    <m/>
    <x v="0"/>
    <s v="Transferencia bancaria"/>
    <m/>
    <s v="Al contado"/>
    <n v="290"/>
    <n v="20.3"/>
    <n v="310.3"/>
    <n v="310.3"/>
    <n v="0"/>
    <x v="6"/>
  </r>
  <r>
    <s v="FAC18/00099"/>
    <d v="2018-07-24T00:00:00"/>
    <x v="25"/>
    <m/>
    <m/>
    <m/>
    <x v="1"/>
    <s v="Transferencia bancaria"/>
    <m/>
    <s v="Al contado"/>
    <n v="1170"/>
    <n v="81.900000000000006"/>
    <n v="1251.9000000000001"/>
    <n v="1201.9000000000001"/>
    <n v="50"/>
    <x v="6"/>
  </r>
  <r>
    <s v="FAC18/00098"/>
    <d v="2018-08-31T00:00:00"/>
    <x v="0"/>
    <m/>
    <m/>
    <m/>
    <x v="2"/>
    <s v="Transferencia bancaria"/>
    <m/>
    <s v="Al contado"/>
    <n v="60"/>
    <n v="4.2"/>
    <n v="64.2"/>
    <n v="0"/>
    <n v="64.2"/>
    <x v="7"/>
  </r>
  <r>
    <s v="FAC18/00097"/>
    <d v="2018-08-31T00:00:00"/>
    <x v="1"/>
    <m/>
    <m/>
    <m/>
    <x v="2"/>
    <s v="Transferencia bancaria"/>
    <m/>
    <s v="Al contado"/>
    <n v="440"/>
    <n v="30.8"/>
    <n v="470.8"/>
    <n v="0"/>
    <n v="470.8"/>
    <x v="7"/>
  </r>
  <r>
    <s v="FAC18/00096"/>
    <d v="2018-08-31T00:00:00"/>
    <x v="2"/>
    <m/>
    <m/>
    <m/>
    <x v="1"/>
    <s v="Transferencia bancaria"/>
    <m/>
    <s v="Al contado"/>
    <n v="560"/>
    <n v="39.200000000000003"/>
    <n v="599.20000000000005"/>
    <n v="360"/>
    <n v="239.20000000000005"/>
    <x v="7"/>
  </r>
  <r>
    <s v="FAC18/00095"/>
    <d v="2018-08-31T00:00:00"/>
    <x v="3"/>
    <m/>
    <m/>
    <m/>
    <x v="0"/>
    <s v="Transferencia bancaria"/>
    <m/>
    <s v="Al contado"/>
    <n v="1049"/>
    <n v="73.430000000000007"/>
    <n v="1122.43"/>
    <n v="1122.43"/>
    <n v="0"/>
    <x v="7"/>
  </r>
  <r>
    <s v="FAC18/00094"/>
    <d v="2018-08-30T00:00:00"/>
    <x v="4"/>
    <m/>
    <m/>
    <m/>
    <x v="2"/>
    <s v="Transferencia bancaria"/>
    <m/>
    <s v="Al contado"/>
    <n v="135"/>
    <n v="9.4499999999999993"/>
    <n v="144.44999999999999"/>
    <n v="0"/>
    <n v="144.44999999999999"/>
    <x v="7"/>
  </r>
  <r>
    <s v="FAC18/00093"/>
    <d v="2018-08-26T00:00:00"/>
    <x v="5"/>
    <m/>
    <m/>
    <m/>
    <x v="0"/>
    <s v="Transferencia bancaria"/>
    <m/>
    <s v="Al contado"/>
    <n v="180"/>
    <n v="12.6"/>
    <n v="192.6"/>
    <n v="192.6"/>
    <n v="0"/>
    <x v="7"/>
  </r>
  <r>
    <s v="FAC18/00092"/>
    <d v="2018-08-25T00:00:00"/>
    <x v="6"/>
    <m/>
    <m/>
    <m/>
    <x v="2"/>
    <s v="Transferencia bancaria"/>
    <m/>
    <s v="Al contado"/>
    <n v="30"/>
    <n v="2.1"/>
    <n v="32.1"/>
    <n v="0"/>
    <n v="32.1"/>
    <x v="7"/>
  </r>
  <r>
    <s v="FAC18/00091"/>
    <d v="2018-08-25T00:00:00"/>
    <x v="7"/>
    <m/>
    <m/>
    <m/>
    <x v="2"/>
    <s v="Transferencia bancaria"/>
    <m/>
    <s v="Al contado"/>
    <n v="1512"/>
    <n v="105.84"/>
    <n v="1617.84"/>
    <n v="0"/>
    <n v="1617.84"/>
    <x v="7"/>
  </r>
  <r>
    <s v="FAC18/00090"/>
    <d v="2018-08-25T00:00:00"/>
    <x v="8"/>
    <m/>
    <m/>
    <m/>
    <x v="2"/>
    <s v="Transferencia bancaria"/>
    <m/>
    <s v="Al contado"/>
    <n v="390"/>
    <n v="27.3"/>
    <n v="417.3"/>
    <n v="0"/>
    <n v="417.3"/>
    <x v="7"/>
  </r>
  <r>
    <s v="FAC18/00089"/>
    <d v="2018-08-25T00:00:00"/>
    <x v="9"/>
    <m/>
    <m/>
    <m/>
    <x v="2"/>
    <s v="Transferencia bancaria"/>
    <m/>
    <s v="Al contado"/>
    <n v="90"/>
    <n v="6.3"/>
    <n v="96.3"/>
    <n v="0"/>
    <n v="96.3"/>
    <x v="7"/>
  </r>
  <r>
    <s v="FAC18/00088"/>
    <d v="2018-08-24T00:00:00"/>
    <x v="10"/>
    <m/>
    <m/>
    <m/>
    <x v="2"/>
    <s v="Transferencia bancaria"/>
    <m/>
    <s v="Al contado"/>
    <n v="270"/>
    <n v="18.899999999999999"/>
    <n v="288.89999999999998"/>
    <n v="0"/>
    <n v="288.89999999999998"/>
    <x v="7"/>
  </r>
  <r>
    <s v="FAC18/00100"/>
    <d v="2018-08-30T00:00:00"/>
    <x v="11"/>
    <m/>
    <m/>
    <m/>
    <x v="0"/>
    <s v="Transferencia bancaria"/>
    <m/>
    <s v="Al contado"/>
    <n v="290"/>
    <n v="20.3"/>
    <n v="310.3"/>
    <n v="310.3"/>
    <n v="0"/>
    <x v="7"/>
  </r>
  <r>
    <s v="FAC18/00099"/>
    <d v="2018-08-30T00:00:00"/>
    <x v="12"/>
    <m/>
    <m/>
    <m/>
    <x v="1"/>
    <s v="Transferencia bancaria"/>
    <m/>
    <s v="Al contado"/>
    <n v="1170"/>
    <n v="81.900000000000006"/>
    <n v="1251.9000000000001"/>
    <n v="1201.9000000000001"/>
    <n v="50"/>
    <x v="7"/>
  </r>
  <r>
    <s v="FAC18/00098"/>
    <d v="2018-08-30T00:00:00"/>
    <x v="13"/>
    <m/>
    <m/>
    <m/>
    <x v="2"/>
    <s v="Transferencia bancaria"/>
    <m/>
    <s v="Al contado"/>
    <n v="60"/>
    <n v="4.2"/>
    <n v="64.2"/>
    <n v="0"/>
    <n v="64.2"/>
    <x v="7"/>
  </r>
  <r>
    <s v="FAC18/00097"/>
    <d v="2018-09-30T00:00:00"/>
    <x v="0"/>
    <m/>
    <m/>
    <m/>
    <x v="2"/>
    <s v="Transferencia bancaria"/>
    <m/>
    <s v="Al contado"/>
    <n v="440"/>
    <n v="30.8"/>
    <n v="470.8"/>
    <n v="0"/>
    <n v="470.8"/>
    <x v="8"/>
  </r>
  <r>
    <s v="FAC18/00096"/>
    <d v="2018-09-30T00:00:00"/>
    <x v="1"/>
    <m/>
    <m/>
    <m/>
    <x v="1"/>
    <s v="Transferencia bancaria"/>
    <m/>
    <s v="Al contado"/>
    <n v="560"/>
    <n v="39.200000000000003"/>
    <n v="599.20000000000005"/>
    <n v="360"/>
    <n v="239.20000000000005"/>
    <x v="8"/>
  </r>
  <r>
    <s v="FAC18/00095"/>
    <d v="2018-09-30T00:00:00"/>
    <x v="2"/>
    <m/>
    <m/>
    <m/>
    <x v="0"/>
    <s v="Transferencia bancaria"/>
    <m/>
    <s v="Al contado"/>
    <n v="1049"/>
    <n v="73.430000000000007"/>
    <n v="1122.43"/>
    <n v="1122.43"/>
    <n v="0"/>
    <x v="8"/>
  </r>
  <r>
    <s v="FAC18/00094"/>
    <d v="2018-09-30T00:00:00"/>
    <x v="3"/>
    <m/>
    <m/>
    <m/>
    <x v="2"/>
    <s v="Transferencia bancaria"/>
    <m/>
    <s v="Al contado"/>
    <n v="135"/>
    <n v="9.4499999999999993"/>
    <n v="144.44999999999999"/>
    <n v="0"/>
    <n v="144.44999999999999"/>
    <x v="8"/>
  </r>
  <r>
    <s v="FAC18/00093"/>
    <d v="2018-09-26T00:00:00"/>
    <x v="4"/>
    <m/>
    <m/>
    <m/>
    <x v="0"/>
    <s v="Transferencia bancaria"/>
    <m/>
    <s v="Al contado"/>
    <n v="180"/>
    <n v="12.6"/>
    <n v="192.6"/>
    <n v="192.6"/>
    <n v="0"/>
    <x v="8"/>
  </r>
  <r>
    <s v="FAC18/00092"/>
    <d v="2018-09-25T00:00:00"/>
    <x v="5"/>
    <m/>
    <m/>
    <m/>
    <x v="2"/>
    <s v="Transferencia bancaria"/>
    <m/>
    <s v="Al contado"/>
    <n v="30"/>
    <n v="2.1"/>
    <n v="32.1"/>
    <n v="0"/>
    <n v="32.1"/>
    <x v="8"/>
  </r>
  <r>
    <s v="FAC18/00091"/>
    <d v="2018-09-25T00:00:00"/>
    <x v="6"/>
    <m/>
    <m/>
    <m/>
    <x v="2"/>
    <s v="Transferencia bancaria"/>
    <m/>
    <s v="Al contado"/>
    <n v="1512"/>
    <n v="105.84"/>
    <n v="1617.84"/>
    <n v="0"/>
    <n v="1617.84"/>
    <x v="8"/>
  </r>
  <r>
    <s v="FAC18/00090"/>
    <d v="2018-09-25T00:00:00"/>
    <x v="7"/>
    <m/>
    <m/>
    <m/>
    <x v="2"/>
    <s v="Transferencia bancaria"/>
    <m/>
    <s v="Al contado"/>
    <n v="390"/>
    <n v="27.3"/>
    <n v="417.3"/>
    <n v="0"/>
    <n v="417.3"/>
    <x v="8"/>
  </r>
  <r>
    <s v="FAC18/00089"/>
    <d v="2018-09-25T00:00:00"/>
    <x v="8"/>
    <m/>
    <m/>
    <m/>
    <x v="2"/>
    <s v="Transferencia bancaria"/>
    <m/>
    <s v="Al contado"/>
    <n v="90"/>
    <n v="6.3"/>
    <n v="96.3"/>
    <n v="0"/>
    <n v="96.3"/>
    <x v="8"/>
  </r>
  <r>
    <s v="FAC18/00088"/>
    <d v="2018-09-24T00:00:00"/>
    <x v="9"/>
    <m/>
    <m/>
    <m/>
    <x v="2"/>
    <s v="Transferencia bancaria"/>
    <m/>
    <s v="Al contado"/>
    <n v="270"/>
    <n v="18.899999999999999"/>
    <n v="288.89999999999998"/>
    <n v="0"/>
    <n v="288.89999999999998"/>
    <x v="8"/>
  </r>
  <r>
    <s v="FAC18/00100"/>
    <d v="2018-09-24T00:00:00"/>
    <x v="10"/>
    <m/>
    <m/>
    <m/>
    <x v="0"/>
    <s v="Transferencia bancaria"/>
    <m/>
    <s v="Al contado"/>
    <n v="290"/>
    <n v="20.3"/>
    <n v="310.3"/>
    <n v="310.3"/>
    <n v="0"/>
    <x v="8"/>
  </r>
  <r>
    <s v="FAC18/00099"/>
    <d v="2018-09-24T00:00:00"/>
    <x v="11"/>
    <m/>
    <m/>
    <m/>
    <x v="1"/>
    <s v="Transferencia bancaria"/>
    <m/>
    <s v="Al contado"/>
    <n v="1170"/>
    <n v="81.900000000000006"/>
    <n v="1251.9000000000001"/>
    <n v="1201.9000000000001"/>
    <n v="50"/>
    <x v="8"/>
  </r>
  <r>
    <s v="FAC18/00098"/>
    <d v="2018-09-24T00:00:00"/>
    <x v="12"/>
    <m/>
    <m/>
    <m/>
    <x v="2"/>
    <s v="Transferencia bancaria"/>
    <m/>
    <s v="Al contado"/>
    <n v="60"/>
    <n v="4.2"/>
    <n v="64.2"/>
    <n v="0"/>
    <n v="64.2"/>
    <x v="8"/>
  </r>
  <r>
    <s v="FAC18/00097"/>
    <d v="2018-09-24T00:00:00"/>
    <x v="13"/>
    <m/>
    <m/>
    <m/>
    <x v="2"/>
    <s v="Transferencia bancaria"/>
    <m/>
    <s v="Al contado"/>
    <n v="440"/>
    <n v="30.8"/>
    <n v="470.8"/>
    <n v="0"/>
    <n v="470.8"/>
    <x v="8"/>
  </r>
  <r>
    <s v="FAC18/00096"/>
    <d v="2018-09-24T00:00:00"/>
    <x v="14"/>
    <m/>
    <m/>
    <m/>
    <x v="1"/>
    <s v="Transferencia bancaria"/>
    <m/>
    <s v="Al contado"/>
    <n v="560"/>
    <n v="39.200000000000003"/>
    <n v="599.20000000000005"/>
    <n v="360"/>
    <n v="239.20000000000005"/>
    <x v="8"/>
  </r>
  <r>
    <s v="FAC18/00095"/>
    <d v="2018-09-24T00:00:00"/>
    <x v="15"/>
    <m/>
    <m/>
    <m/>
    <x v="0"/>
    <s v="Transferencia bancaria"/>
    <m/>
    <s v="Al contado"/>
    <n v="1049"/>
    <n v="73.430000000000007"/>
    <n v="1122.43"/>
    <n v="1122.43"/>
    <n v="0"/>
    <x v="8"/>
  </r>
  <r>
    <s v="FAC18/00094"/>
    <d v="2018-09-30T00:00:00"/>
    <x v="16"/>
    <m/>
    <m/>
    <m/>
    <x v="2"/>
    <s v="Transferencia bancaria"/>
    <m/>
    <s v="Al contado"/>
    <n v="135"/>
    <n v="9.4499999999999993"/>
    <n v="144.44999999999999"/>
    <n v="0"/>
    <n v="144.44999999999999"/>
    <x v="8"/>
  </r>
  <r>
    <s v="FAC18/00093"/>
    <d v="2018-09-26T00:00:00"/>
    <x v="17"/>
    <m/>
    <m/>
    <m/>
    <x v="0"/>
    <s v="Transferencia bancaria"/>
    <m/>
    <s v="Al contado"/>
    <n v="180"/>
    <n v="12.6"/>
    <n v="192.6"/>
    <n v="192.6"/>
    <n v="0"/>
    <x v="8"/>
  </r>
  <r>
    <s v="FAC18/00092"/>
    <d v="2018-09-25T00:00:00"/>
    <x v="18"/>
    <m/>
    <m/>
    <m/>
    <x v="2"/>
    <s v="Transferencia bancaria"/>
    <m/>
    <s v="Al contado"/>
    <n v="30"/>
    <n v="2.1"/>
    <n v="32.1"/>
    <n v="0"/>
    <n v="32.1"/>
    <x v="8"/>
  </r>
  <r>
    <s v="FAC18/00091"/>
    <d v="2018-09-25T00:00:00"/>
    <x v="19"/>
    <m/>
    <m/>
    <m/>
    <x v="2"/>
    <s v="Transferencia bancaria"/>
    <m/>
    <s v="Al contado"/>
    <n v="1512"/>
    <n v="105.84"/>
    <n v="1617.84"/>
    <n v="0"/>
    <n v="1617.84"/>
    <x v="8"/>
  </r>
  <r>
    <s v="FAC18/00090"/>
    <d v="2018-09-25T00:00:00"/>
    <x v="20"/>
    <m/>
    <m/>
    <m/>
    <x v="2"/>
    <s v="Transferencia bancaria"/>
    <m/>
    <s v="Al contado"/>
    <n v="390"/>
    <n v="27.3"/>
    <n v="417.3"/>
    <n v="0"/>
    <n v="417.3"/>
    <x v="8"/>
  </r>
  <r>
    <s v="FAC18/00089"/>
    <d v="2018-09-25T00:00:00"/>
    <x v="21"/>
    <m/>
    <m/>
    <m/>
    <x v="2"/>
    <s v="Transferencia bancaria"/>
    <m/>
    <s v="Al contado"/>
    <n v="90"/>
    <n v="6.3"/>
    <n v="96.3"/>
    <n v="0"/>
    <n v="96.3"/>
    <x v="8"/>
  </r>
  <r>
    <s v="FAC18/00088"/>
    <d v="2018-09-24T00:00:00"/>
    <x v="22"/>
    <m/>
    <m/>
    <m/>
    <x v="2"/>
    <s v="Transferencia bancaria"/>
    <m/>
    <s v="Al contado"/>
    <n v="270"/>
    <n v="18.899999999999999"/>
    <n v="288.89999999999998"/>
    <n v="0"/>
    <n v="288.89999999999998"/>
    <x v="8"/>
  </r>
  <r>
    <s v="FAC18/00100"/>
    <d v="2018-09-30T00:00:00"/>
    <x v="23"/>
    <m/>
    <m/>
    <m/>
    <x v="0"/>
    <s v="Transferencia bancaria"/>
    <m/>
    <s v="Al contado"/>
    <n v="290"/>
    <n v="20.3"/>
    <n v="310.3"/>
    <n v="310.3"/>
    <n v="0"/>
    <x v="8"/>
  </r>
  <r>
    <s v="FAC18/00099"/>
    <d v="2018-09-30T00:00:00"/>
    <x v="24"/>
    <m/>
    <m/>
    <m/>
    <x v="1"/>
    <s v="Transferencia bancaria"/>
    <m/>
    <s v="Al contado"/>
    <n v="1170"/>
    <n v="81.900000000000006"/>
    <n v="1251.9000000000001"/>
    <n v="1201.9000000000001"/>
    <n v="50"/>
    <x v="8"/>
  </r>
  <r>
    <s v="FAC18/00098"/>
    <d v="2018-09-30T00:00:00"/>
    <x v="25"/>
    <m/>
    <m/>
    <m/>
    <x v="2"/>
    <s v="Transferencia bancaria"/>
    <m/>
    <s v="Al contado"/>
    <n v="60"/>
    <n v="4.2"/>
    <n v="64.2"/>
    <n v="0"/>
    <n v="64.2"/>
    <x v="8"/>
  </r>
  <r>
    <s v="FAC18/00097"/>
    <d v="2018-09-30T00:00:00"/>
    <x v="26"/>
    <m/>
    <m/>
    <m/>
    <x v="2"/>
    <s v="Transferencia bancaria"/>
    <m/>
    <s v="Al contado"/>
    <n v="440"/>
    <n v="30.8"/>
    <n v="470.8"/>
    <n v="0"/>
    <n v="470.8"/>
    <x v="8"/>
  </r>
  <r>
    <s v="FAC18/00096"/>
    <d v="2018-09-30T00:00:00"/>
    <x v="27"/>
    <m/>
    <m/>
    <m/>
    <x v="1"/>
    <s v="Transferencia bancaria"/>
    <m/>
    <s v="Al contado"/>
    <n v="560"/>
    <n v="39.200000000000003"/>
    <n v="599.20000000000005"/>
    <n v="360"/>
    <n v="239.20000000000005"/>
    <x v="8"/>
  </r>
  <r>
    <s v="FAC18/00095"/>
    <d v="2018-09-30T00:00:00"/>
    <x v="28"/>
    <m/>
    <m/>
    <m/>
    <x v="0"/>
    <s v="Transferencia bancaria"/>
    <m/>
    <s v="Al contado"/>
    <n v="1049"/>
    <n v="73.430000000000007"/>
    <n v="1122.43"/>
    <n v="1122.43"/>
    <n v="0"/>
    <x v="8"/>
  </r>
  <r>
    <s v="FAC18/00094"/>
    <d v="2018-09-30T00:00:00"/>
    <x v="29"/>
    <m/>
    <m/>
    <m/>
    <x v="2"/>
    <s v="Transferencia bancaria"/>
    <m/>
    <s v="Al contado"/>
    <n v="135"/>
    <n v="9.4499999999999993"/>
    <n v="144.44999999999999"/>
    <n v="0"/>
    <n v="144.44999999999999"/>
    <x v="8"/>
  </r>
  <r>
    <s v="FAC18/00093"/>
    <d v="2018-10-26T00:00:00"/>
    <x v="0"/>
    <m/>
    <m/>
    <m/>
    <x v="0"/>
    <s v="Transferencia bancaria"/>
    <m/>
    <s v="Al contado"/>
    <n v="180"/>
    <n v="12.6"/>
    <n v="192.6"/>
    <n v="192.6"/>
    <n v="0"/>
    <x v="9"/>
  </r>
  <r>
    <s v="FAC18/00092"/>
    <d v="2018-10-25T00:00:00"/>
    <x v="1"/>
    <m/>
    <m/>
    <m/>
    <x v="2"/>
    <s v="Transferencia bancaria"/>
    <m/>
    <s v="Al contado"/>
    <n v="30"/>
    <n v="2.1"/>
    <n v="32.1"/>
    <n v="0"/>
    <n v="32.1"/>
    <x v="9"/>
  </r>
  <r>
    <s v="FAC18/00091"/>
    <d v="2018-10-25T00:00:00"/>
    <x v="2"/>
    <m/>
    <m/>
    <m/>
    <x v="2"/>
    <s v="Transferencia bancaria"/>
    <m/>
    <s v="Al contado"/>
    <n v="1512"/>
    <n v="105.84"/>
    <n v="1617.84"/>
    <n v="0"/>
    <n v="1617.84"/>
    <x v="9"/>
  </r>
  <r>
    <s v="FAC18/00090"/>
    <d v="2018-10-25T00:00:00"/>
    <x v="3"/>
    <m/>
    <m/>
    <m/>
    <x v="2"/>
    <s v="Transferencia bancaria"/>
    <m/>
    <s v="Al contado"/>
    <n v="390"/>
    <n v="27.3"/>
    <n v="417.3"/>
    <n v="0"/>
    <n v="417.3"/>
    <x v="9"/>
  </r>
  <r>
    <s v="FAC18/00089"/>
    <d v="2018-10-25T00:00:00"/>
    <x v="4"/>
    <m/>
    <m/>
    <m/>
    <x v="2"/>
    <s v="Transferencia bancaria"/>
    <m/>
    <s v="Al contado"/>
    <n v="90"/>
    <n v="6.3"/>
    <n v="96.3"/>
    <n v="0"/>
    <n v="96.3"/>
    <x v="9"/>
  </r>
  <r>
    <s v="FAC18/00088"/>
    <d v="2018-10-24T00:00:00"/>
    <x v="5"/>
    <m/>
    <m/>
    <m/>
    <x v="2"/>
    <s v="Transferencia bancaria"/>
    <m/>
    <s v="Al contado"/>
    <n v="270"/>
    <n v="18.899999999999999"/>
    <n v="288.89999999999998"/>
    <n v="0"/>
    <n v="288.89999999999998"/>
    <x v="9"/>
  </r>
  <r>
    <s v="FAC18/00100"/>
    <d v="2018-10-31T00:00:00"/>
    <x v="6"/>
    <m/>
    <m/>
    <m/>
    <x v="0"/>
    <s v="Transferencia bancaria"/>
    <m/>
    <s v="Al contado"/>
    <n v="290"/>
    <n v="20.3"/>
    <n v="310.3"/>
    <n v="310.3"/>
    <n v="0"/>
    <x v="9"/>
  </r>
  <r>
    <s v="FAC18/00099"/>
    <d v="2018-10-31T00:00:00"/>
    <x v="7"/>
    <m/>
    <m/>
    <m/>
    <x v="1"/>
    <s v="Transferencia bancaria"/>
    <m/>
    <s v="Al contado"/>
    <n v="1170"/>
    <n v="81.900000000000006"/>
    <n v="1251.9000000000001"/>
    <n v="1201.9000000000001"/>
    <n v="50"/>
    <x v="9"/>
  </r>
  <r>
    <s v="FAC18/00098"/>
    <d v="2018-10-31T00:00:00"/>
    <x v="8"/>
    <m/>
    <m/>
    <m/>
    <x v="2"/>
    <s v="Transferencia bancaria"/>
    <m/>
    <s v="Al contado"/>
    <n v="60"/>
    <n v="4.2"/>
    <n v="64.2"/>
    <n v="0"/>
    <n v="64.2"/>
    <x v="9"/>
  </r>
  <r>
    <s v="FAC18/00097"/>
    <d v="2018-10-31T00:00:00"/>
    <x v="9"/>
    <m/>
    <m/>
    <m/>
    <x v="2"/>
    <s v="Transferencia bancaria"/>
    <m/>
    <s v="Al contado"/>
    <n v="440"/>
    <n v="30.8"/>
    <n v="470.8"/>
    <n v="0"/>
    <n v="470.8"/>
    <x v="9"/>
  </r>
  <r>
    <s v="FAC18/00096"/>
    <d v="2018-10-31T00:00:00"/>
    <x v="10"/>
    <m/>
    <m/>
    <m/>
    <x v="1"/>
    <s v="Transferencia bancaria"/>
    <m/>
    <s v="Al contado"/>
    <n v="560"/>
    <n v="39.200000000000003"/>
    <n v="599.20000000000005"/>
    <n v="360"/>
    <n v="239.20000000000005"/>
    <x v="9"/>
  </r>
  <r>
    <s v="FAC18/00095"/>
    <d v="2018-10-31T00:00:00"/>
    <x v="11"/>
    <m/>
    <m/>
    <m/>
    <x v="0"/>
    <s v="Transferencia bancaria"/>
    <m/>
    <s v="Al contado"/>
    <n v="1049"/>
    <n v="73.430000000000007"/>
    <n v="1122.43"/>
    <n v="1122.43"/>
    <n v="0"/>
    <x v="9"/>
  </r>
  <r>
    <s v="FAC18/00094"/>
    <d v="2018-10-30T00:00:00"/>
    <x v="12"/>
    <m/>
    <m/>
    <m/>
    <x v="2"/>
    <s v="Transferencia bancaria"/>
    <m/>
    <s v="Al contado"/>
    <n v="135"/>
    <n v="9.4499999999999993"/>
    <n v="144.44999999999999"/>
    <n v="0"/>
    <n v="144.44999999999999"/>
    <x v="9"/>
  </r>
  <r>
    <s v="FAC18/00093"/>
    <d v="2018-10-26T00:00:00"/>
    <x v="13"/>
    <m/>
    <m/>
    <m/>
    <x v="0"/>
    <s v="Transferencia bancaria"/>
    <m/>
    <s v="Al contado"/>
    <n v="180"/>
    <n v="12.6"/>
    <n v="192.6"/>
    <n v="192.6"/>
    <n v="0"/>
    <x v="9"/>
  </r>
  <r>
    <s v="FAC18/00092"/>
    <d v="2018-10-25T00:00:00"/>
    <x v="14"/>
    <m/>
    <m/>
    <m/>
    <x v="2"/>
    <s v="Transferencia bancaria"/>
    <m/>
    <s v="Al contado"/>
    <n v="30"/>
    <n v="2.1"/>
    <n v="32.1"/>
    <n v="0"/>
    <n v="32.1"/>
    <x v="9"/>
  </r>
  <r>
    <s v="FAC18/00091"/>
    <d v="2018-10-25T00:00:00"/>
    <x v="15"/>
    <m/>
    <m/>
    <m/>
    <x v="2"/>
    <s v="Transferencia bancaria"/>
    <m/>
    <s v="Al contado"/>
    <n v="1512"/>
    <n v="105.84"/>
    <n v="1617.84"/>
    <n v="0"/>
    <n v="1617.84"/>
    <x v="9"/>
  </r>
  <r>
    <s v="FAC18/00090"/>
    <d v="2018-10-25T00:00:00"/>
    <x v="16"/>
    <m/>
    <m/>
    <m/>
    <x v="2"/>
    <s v="Transferencia bancaria"/>
    <m/>
    <s v="Al contado"/>
    <n v="390"/>
    <n v="27.3"/>
    <n v="417.3"/>
    <n v="0"/>
    <n v="417.3"/>
    <x v="9"/>
  </r>
  <r>
    <s v="FAC18/00089"/>
    <d v="2018-10-25T00:00:00"/>
    <x v="17"/>
    <m/>
    <m/>
    <m/>
    <x v="2"/>
    <s v="Transferencia bancaria"/>
    <m/>
    <s v="Al contado"/>
    <n v="90"/>
    <n v="6.3"/>
    <n v="96.3"/>
    <n v="0"/>
    <n v="96.3"/>
    <x v="9"/>
  </r>
  <r>
    <s v="FAC18/00088"/>
    <d v="2018-10-24T00:00:00"/>
    <x v="18"/>
    <m/>
    <m/>
    <m/>
    <x v="2"/>
    <s v="Transferencia bancaria"/>
    <m/>
    <s v="Al contado"/>
    <n v="270"/>
    <n v="18.899999999999999"/>
    <n v="288.89999999999998"/>
    <n v="0"/>
    <n v="288.89999999999998"/>
    <x v="9"/>
  </r>
  <r>
    <s v="FAC18/00100"/>
    <d v="2018-10-30T00:00:00"/>
    <x v="19"/>
    <m/>
    <m/>
    <m/>
    <x v="0"/>
    <s v="Transferencia bancaria"/>
    <m/>
    <s v="Al contado"/>
    <n v="290"/>
    <n v="20.3"/>
    <n v="310.3"/>
    <n v="310.3"/>
    <n v="0"/>
    <x v="9"/>
  </r>
  <r>
    <s v="FAC18/00099"/>
    <d v="2018-10-30T00:00:00"/>
    <x v="20"/>
    <m/>
    <m/>
    <m/>
    <x v="1"/>
    <s v="Transferencia bancaria"/>
    <m/>
    <s v="Al contado"/>
    <n v="1170"/>
    <n v="81.900000000000006"/>
    <n v="1251.9000000000001"/>
    <n v="1201.9000000000001"/>
    <n v="50"/>
    <x v="9"/>
  </r>
  <r>
    <s v="FAC18/00098"/>
    <d v="2018-10-30T00:00:00"/>
    <x v="21"/>
    <m/>
    <m/>
    <m/>
    <x v="2"/>
    <s v="Transferencia bancaria"/>
    <m/>
    <s v="Al contado"/>
    <n v="60"/>
    <n v="4.2"/>
    <n v="64.2"/>
    <n v="0"/>
    <n v="64.2"/>
    <x v="9"/>
  </r>
  <r>
    <s v="FAC18/00097"/>
    <d v="2018-11-30T00:00:00"/>
    <x v="0"/>
    <m/>
    <m/>
    <m/>
    <x v="2"/>
    <s v="Transferencia bancaria"/>
    <m/>
    <s v="Al contado"/>
    <n v="440"/>
    <n v="30.8"/>
    <n v="470.8"/>
    <n v="0"/>
    <n v="470.8"/>
    <x v="10"/>
  </r>
  <r>
    <s v="FAC18/00096"/>
    <d v="2018-11-30T00:00:00"/>
    <x v="1"/>
    <m/>
    <m/>
    <m/>
    <x v="1"/>
    <s v="Transferencia bancaria"/>
    <m/>
    <s v="Al contado"/>
    <n v="560"/>
    <n v="39.200000000000003"/>
    <n v="599.20000000000005"/>
    <n v="360"/>
    <n v="239.20000000000005"/>
    <x v="10"/>
  </r>
  <r>
    <s v="FAC18/00095"/>
    <d v="2018-11-30T00:00:00"/>
    <x v="2"/>
    <m/>
    <m/>
    <m/>
    <x v="0"/>
    <s v="Transferencia bancaria"/>
    <m/>
    <s v="Al contado"/>
    <n v="1049"/>
    <n v="73.430000000000007"/>
    <n v="1122.43"/>
    <n v="1122.43"/>
    <n v="0"/>
    <x v="10"/>
  </r>
  <r>
    <s v="FAC18/00094"/>
    <d v="2018-11-30T00:00:00"/>
    <x v="3"/>
    <m/>
    <m/>
    <m/>
    <x v="2"/>
    <s v="Transferencia bancaria"/>
    <m/>
    <s v="Al contado"/>
    <n v="135"/>
    <n v="9.4499999999999993"/>
    <n v="144.44999999999999"/>
    <n v="0"/>
    <n v="144.44999999999999"/>
    <x v="10"/>
  </r>
  <r>
    <s v="FAC18/00093"/>
    <d v="2018-11-26T00:00:00"/>
    <x v="4"/>
    <m/>
    <m/>
    <m/>
    <x v="0"/>
    <s v="Transferencia bancaria"/>
    <m/>
    <s v="Al contado"/>
    <n v="180"/>
    <n v="12.6"/>
    <n v="192.6"/>
    <n v="192.6"/>
    <n v="0"/>
    <x v="10"/>
  </r>
  <r>
    <s v="FAC18/00092"/>
    <d v="2018-11-25T00:00:00"/>
    <x v="5"/>
    <m/>
    <m/>
    <m/>
    <x v="2"/>
    <s v="Transferencia bancaria"/>
    <m/>
    <s v="Al contado"/>
    <n v="30"/>
    <n v="2.1"/>
    <n v="32.1"/>
    <n v="0"/>
    <n v="32.1"/>
    <x v="10"/>
  </r>
  <r>
    <s v="FAC18/00091"/>
    <d v="2018-11-25T00:00:00"/>
    <x v="6"/>
    <m/>
    <m/>
    <m/>
    <x v="2"/>
    <s v="Transferencia bancaria"/>
    <m/>
    <s v="Al contado"/>
    <n v="1512"/>
    <n v="105.84"/>
    <n v="1617.84"/>
    <n v="0"/>
    <n v="1617.84"/>
    <x v="10"/>
  </r>
  <r>
    <s v="FAC18/00090"/>
    <d v="2018-11-25T00:00:00"/>
    <x v="7"/>
    <m/>
    <m/>
    <m/>
    <x v="2"/>
    <s v="Transferencia bancaria"/>
    <m/>
    <s v="Al contado"/>
    <n v="390"/>
    <n v="27.3"/>
    <n v="417.3"/>
    <n v="0"/>
    <n v="417.3"/>
    <x v="10"/>
  </r>
  <r>
    <s v="FAC18/00089"/>
    <d v="2018-11-25T00:00:00"/>
    <x v="8"/>
    <m/>
    <m/>
    <m/>
    <x v="2"/>
    <s v="Transferencia bancaria"/>
    <m/>
    <s v="Al contado"/>
    <n v="90"/>
    <n v="6.3"/>
    <n v="96.3"/>
    <n v="0"/>
    <n v="96.3"/>
    <x v="10"/>
  </r>
  <r>
    <s v="FAC18/00088"/>
    <d v="2018-11-24T00:00:00"/>
    <x v="9"/>
    <m/>
    <m/>
    <m/>
    <x v="2"/>
    <s v="Transferencia bancaria"/>
    <m/>
    <s v="Al contado"/>
    <n v="270"/>
    <n v="18.899999999999999"/>
    <n v="288.89999999999998"/>
    <n v="0"/>
    <n v="288.89999999999998"/>
    <x v="10"/>
  </r>
  <r>
    <s v="FAC18/00100"/>
    <d v="2018-11-24T00:00:00"/>
    <x v="10"/>
    <m/>
    <m/>
    <m/>
    <x v="0"/>
    <s v="Transferencia bancaria"/>
    <m/>
    <s v="Al contado"/>
    <n v="290"/>
    <n v="20.3"/>
    <n v="310.3"/>
    <n v="310.3"/>
    <n v="0"/>
    <x v="10"/>
  </r>
  <r>
    <s v="FAC18/00099"/>
    <d v="2018-11-24T00:00:00"/>
    <x v="11"/>
    <m/>
    <m/>
    <m/>
    <x v="1"/>
    <s v="Transferencia bancaria"/>
    <m/>
    <s v="Al contado"/>
    <n v="1170"/>
    <n v="81.900000000000006"/>
    <n v="1251.9000000000001"/>
    <n v="1201.9000000000001"/>
    <n v="50"/>
    <x v="10"/>
  </r>
  <r>
    <s v="FAC18/00098"/>
    <d v="2018-11-24T00:00:00"/>
    <x v="12"/>
    <m/>
    <m/>
    <m/>
    <x v="2"/>
    <s v="Transferencia bancaria"/>
    <m/>
    <s v="Al contado"/>
    <n v="60"/>
    <n v="4.2"/>
    <n v="64.2"/>
    <n v="0"/>
    <n v="64.2"/>
    <x v="10"/>
  </r>
  <r>
    <s v="FAC18/00097"/>
    <d v="2018-11-24T00:00:00"/>
    <x v="13"/>
    <m/>
    <m/>
    <m/>
    <x v="2"/>
    <s v="Transferencia bancaria"/>
    <m/>
    <s v="Al contado"/>
    <n v="440"/>
    <n v="30.8"/>
    <n v="470.8"/>
    <n v="0"/>
    <n v="470.8"/>
    <x v="10"/>
  </r>
  <r>
    <s v="FAC18/00096"/>
    <d v="2018-12-31T00:00:00"/>
    <x v="0"/>
    <m/>
    <m/>
    <m/>
    <x v="1"/>
    <s v="Transferencia bancaria"/>
    <m/>
    <s v="Al contado"/>
    <n v="560"/>
    <n v="39.200000000000003"/>
    <n v="599.20000000000005"/>
    <n v="360"/>
    <n v="239.20000000000005"/>
    <x v="11"/>
  </r>
  <r>
    <s v="FAC18/00095"/>
    <d v="2018-12-31T00:00:00"/>
    <x v="1"/>
    <m/>
    <m/>
    <m/>
    <x v="0"/>
    <s v="Transferencia bancaria"/>
    <m/>
    <s v="Al contado"/>
    <n v="1049"/>
    <n v="73.430000000000007"/>
    <n v="1122.43"/>
    <n v="1122.43"/>
    <n v="0"/>
    <x v="11"/>
  </r>
  <r>
    <s v="FAC18/00094"/>
    <d v="2018-12-30T00:00:00"/>
    <x v="2"/>
    <m/>
    <m/>
    <m/>
    <x v="2"/>
    <s v="Transferencia bancaria"/>
    <m/>
    <s v="Al contado"/>
    <n v="135"/>
    <n v="9.4499999999999993"/>
    <n v="144.44999999999999"/>
    <n v="0"/>
    <n v="144.44999999999999"/>
    <x v="11"/>
  </r>
  <r>
    <s v="FAC18/00093"/>
    <d v="2018-12-26T00:00:00"/>
    <x v="3"/>
    <m/>
    <m/>
    <m/>
    <x v="0"/>
    <s v="Transferencia bancaria"/>
    <m/>
    <s v="Al contado"/>
    <n v="180"/>
    <n v="12.6"/>
    <n v="192.6"/>
    <n v="192.6"/>
    <n v="0"/>
    <x v="11"/>
  </r>
  <r>
    <s v="FAC18/00092"/>
    <d v="2018-12-25T00:00:00"/>
    <x v="4"/>
    <m/>
    <m/>
    <m/>
    <x v="2"/>
    <s v="Transferencia bancaria"/>
    <m/>
    <s v="Al contado"/>
    <n v="30"/>
    <n v="2.1"/>
    <n v="32.1"/>
    <n v="0"/>
    <n v="32.1"/>
    <x v="11"/>
  </r>
  <r>
    <s v="FAC18/00091"/>
    <d v="2018-12-25T00:00:00"/>
    <x v="5"/>
    <m/>
    <m/>
    <m/>
    <x v="2"/>
    <s v="Transferencia bancaria"/>
    <m/>
    <s v="Al contado"/>
    <n v="1512"/>
    <n v="105.84"/>
    <n v="1617.84"/>
    <n v="0"/>
    <n v="1617.84"/>
    <x v="11"/>
  </r>
  <r>
    <s v="FAC18/00090"/>
    <d v="2018-12-25T00:00:00"/>
    <x v="6"/>
    <m/>
    <m/>
    <m/>
    <x v="2"/>
    <s v="Transferencia bancaria"/>
    <m/>
    <s v="Al contado"/>
    <n v="390"/>
    <n v="27.3"/>
    <n v="417.3"/>
    <n v="0"/>
    <n v="417.3"/>
    <x v="11"/>
  </r>
  <r>
    <s v="FAC18/00089"/>
    <d v="2018-12-25T00:00:00"/>
    <x v="7"/>
    <m/>
    <m/>
    <m/>
    <x v="2"/>
    <s v="Transferencia bancaria"/>
    <m/>
    <s v="Al contado"/>
    <n v="90"/>
    <n v="6.3"/>
    <n v="96.3"/>
    <n v="0"/>
    <n v="96.3"/>
    <x v="11"/>
  </r>
  <r>
    <s v="FAC18/00088"/>
    <d v="2018-12-24T00:00:00"/>
    <x v="8"/>
    <m/>
    <m/>
    <m/>
    <x v="2"/>
    <s v="Transferencia bancaria"/>
    <m/>
    <s v="Al contado"/>
    <n v="270"/>
    <n v="18.899999999999999"/>
    <n v="288.89999999999998"/>
    <n v="0"/>
    <n v="288.89999999999998"/>
    <x v="11"/>
  </r>
  <r>
    <s v="FAC18/00100"/>
    <d v="2018-12-30T00:00:00"/>
    <x v="9"/>
    <m/>
    <m/>
    <m/>
    <x v="0"/>
    <s v="Transferencia bancaria"/>
    <m/>
    <s v="Al contado"/>
    <n v="290"/>
    <n v="20.3"/>
    <n v="310.3"/>
    <n v="310.3"/>
    <n v="0"/>
    <x v="11"/>
  </r>
  <r>
    <s v="FAC18/00099"/>
    <d v="2018-12-30T00:00:00"/>
    <x v="10"/>
    <m/>
    <m/>
    <m/>
    <x v="1"/>
    <s v="Transferencia bancaria"/>
    <m/>
    <s v="Al contado"/>
    <n v="1170"/>
    <n v="81.900000000000006"/>
    <n v="1251.9000000000001"/>
    <n v="1201.9000000000001"/>
    <n v="50"/>
    <x v="11"/>
  </r>
  <r>
    <s v="FAC18/00098"/>
    <d v="2018-12-30T00:00:00"/>
    <x v="11"/>
    <m/>
    <m/>
    <m/>
    <x v="2"/>
    <s v="Transferencia bancaria"/>
    <m/>
    <s v="Al contado"/>
    <n v="60"/>
    <n v="4.2"/>
    <n v="64.2"/>
    <n v="0"/>
    <n v="64.2"/>
    <x v="11"/>
  </r>
  <r>
    <s v="FAC18/00097"/>
    <d v="2018-12-30T00:00:00"/>
    <x v="12"/>
    <m/>
    <m/>
    <m/>
    <x v="2"/>
    <s v="Transferencia bancaria"/>
    <m/>
    <s v="Al contado"/>
    <n v="440"/>
    <n v="30.8"/>
    <n v="470.8"/>
    <n v="0"/>
    <n v="470.8"/>
    <x v="11"/>
  </r>
  <r>
    <s v="FAC18/00096"/>
    <d v="2018-12-30T00:00:00"/>
    <x v="13"/>
    <m/>
    <m/>
    <m/>
    <x v="1"/>
    <s v="Transferencia bancaria"/>
    <m/>
    <s v="Al contado"/>
    <n v="560"/>
    <n v="39.200000000000003"/>
    <n v="599.20000000000005"/>
    <n v="360"/>
    <n v="239.20000000000005"/>
    <x v="11"/>
  </r>
  <r>
    <s v="FAC18/00095"/>
    <d v="2018-12-30T00:00:00"/>
    <x v="14"/>
    <m/>
    <m/>
    <m/>
    <x v="0"/>
    <s v="Transferencia bancaria"/>
    <m/>
    <s v="Al contado"/>
    <n v="1049"/>
    <n v="73.430000000000007"/>
    <n v="1122.43"/>
    <n v="1122.43"/>
    <n v="0"/>
    <x v="11"/>
  </r>
  <r>
    <s v="FAC18/00094"/>
    <d v="2018-12-30T00:00:00"/>
    <x v="15"/>
    <m/>
    <m/>
    <m/>
    <x v="2"/>
    <s v="Transferencia bancaria"/>
    <m/>
    <s v="Al contado"/>
    <n v="135"/>
    <n v="9.4499999999999993"/>
    <n v="144.44999999999999"/>
    <n v="0"/>
    <n v="144.44999999999999"/>
    <x v="11"/>
  </r>
  <r>
    <s v="FAC18/00093"/>
    <d v="2018-12-26T00:00:00"/>
    <x v="16"/>
    <m/>
    <m/>
    <m/>
    <x v="0"/>
    <s v="Transferencia bancaria"/>
    <m/>
    <s v="Al contado"/>
    <n v="180"/>
    <n v="12.6"/>
    <n v="192.6"/>
    <n v="192.6"/>
    <n v="0"/>
    <x v="11"/>
  </r>
  <r>
    <s v="FAC18/00092"/>
    <d v="2018-12-25T00:00:00"/>
    <x v="17"/>
    <m/>
    <m/>
    <m/>
    <x v="2"/>
    <s v="Transferencia bancaria"/>
    <m/>
    <s v="Al contado"/>
    <n v="30"/>
    <n v="2.1"/>
    <n v="32.1"/>
    <n v="0"/>
    <n v="32.1"/>
    <x v="11"/>
  </r>
  <r>
    <s v="FAC18/00091"/>
    <d v="2018-12-25T00:00:00"/>
    <x v="18"/>
    <m/>
    <m/>
    <m/>
    <x v="2"/>
    <s v="Transferencia bancaria"/>
    <m/>
    <s v="Al contado"/>
    <n v="1512"/>
    <n v="105.84"/>
    <n v="1617.84"/>
    <n v="0"/>
    <n v="1617.84"/>
    <x v="11"/>
  </r>
  <r>
    <s v="FAC18/00090"/>
    <d v="2018-12-25T00:00:00"/>
    <x v="19"/>
    <m/>
    <m/>
    <m/>
    <x v="2"/>
    <s v="Transferencia bancaria"/>
    <m/>
    <s v="Al contado"/>
    <n v="390"/>
    <n v="27.3"/>
    <n v="417.3"/>
    <n v="0"/>
    <n v="417.3"/>
    <x v="11"/>
  </r>
  <r>
    <s v="FAC18/00089"/>
    <d v="2018-12-25T00:00:00"/>
    <x v="20"/>
    <m/>
    <m/>
    <m/>
    <x v="2"/>
    <s v="Transferencia bancaria"/>
    <m/>
    <s v="Al contado"/>
    <n v="90"/>
    <n v="6.3"/>
    <n v="96.3"/>
    <n v="0"/>
    <n v="96.3"/>
    <x v="11"/>
  </r>
  <r>
    <s v="FAC18/00088"/>
    <d v="2018-12-25T00:00:00"/>
    <x v="21"/>
    <m/>
    <m/>
    <m/>
    <x v="2"/>
    <s v="Transferencia bancaria"/>
    <m/>
    <s v="Al contado"/>
    <n v="270"/>
    <n v="18.899999999999999"/>
    <n v="288.89999999999998"/>
    <n v="0"/>
    <n v="288.89999999999998"/>
    <x v="11"/>
  </r>
  <r>
    <m/>
    <m/>
    <x v="51"/>
    <m/>
    <m/>
    <m/>
    <x v="3"/>
    <m/>
    <m/>
    <m/>
    <m/>
    <m/>
    <m/>
    <m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0FEA9D-5872-472A-AAF4-9E9B80A80C10}" name="TablaDinámica3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51" firstHeaderRow="1" firstDataRow="1" firstDataCol="1" rowPageCount="1" colPageCount="1"/>
  <pivotFields count="16">
    <pivotField showAll="0"/>
    <pivotField showAll="0"/>
    <pivotField axis="axisRow" showAll="0" sortType="descending">
      <items count="68">
        <item m="1" x="61"/>
        <item m="1" x="60"/>
        <item m="1" x="57"/>
        <item m="1" x="66"/>
        <item m="1" x="54"/>
        <item m="1" x="55"/>
        <item m="1" x="65"/>
        <item m="1" x="63"/>
        <item m="1" x="52"/>
        <item m="1" x="53"/>
        <item m="1" x="64"/>
        <item m="1" x="62"/>
        <item m="1" x="59"/>
        <item m="1" x="56"/>
        <item m="1" x="58"/>
        <item x="5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Page" multipleItemSelectionAllowed="1" showAll="0">
      <items count="5">
        <item h="1" x="0"/>
        <item x="1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2"/>
  </rowFields>
  <rowItems count="48">
    <i>
      <x v="25"/>
    </i>
    <i>
      <x v="22"/>
    </i>
    <i>
      <x v="23"/>
    </i>
    <i>
      <x v="26"/>
    </i>
    <i>
      <x v="35"/>
    </i>
    <i>
      <x v="19"/>
    </i>
    <i>
      <x v="32"/>
    </i>
    <i>
      <x v="36"/>
    </i>
    <i>
      <x v="18"/>
    </i>
    <i>
      <x v="38"/>
    </i>
    <i>
      <x v="21"/>
    </i>
    <i>
      <x v="39"/>
    </i>
    <i>
      <x v="34"/>
    </i>
    <i>
      <x v="29"/>
    </i>
    <i>
      <x v="16"/>
    </i>
    <i>
      <x v="31"/>
    </i>
    <i>
      <x v="20"/>
    </i>
    <i>
      <x v="28"/>
    </i>
    <i>
      <x v="17"/>
    </i>
    <i>
      <x v="24"/>
    </i>
    <i>
      <x v="64"/>
    </i>
    <i>
      <x v="51"/>
    </i>
    <i>
      <x v="33"/>
    </i>
    <i>
      <x v="27"/>
    </i>
    <i>
      <x v="30"/>
    </i>
    <i>
      <x v="37"/>
    </i>
    <i>
      <x v="42"/>
    </i>
    <i>
      <x v="46"/>
    </i>
    <i>
      <x v="45"/>
    </i>
    <i>
      <x v="40"/>
    </i>
    <i>
      <x v="41"/>
    </i>
    <i>
      <x v="58"/>
    </i>
    <i>
      <x v="52"/>
    </i>
    <i>
      <x v="65"/>
    </i>
    <i>
      <x v="43"/>
    </i>
    <i>
      <x v="54"/>
    </i>
    <i>
      <x v="47"/>
    </i>
    <i>
      <x v="59"/>
    </i>
    <i>
      <x v="48"/>
    </i>
    <i>
      <x v="61"/>
    </i>
    <i>
      <x v="44"/>
    </i>
    <i>
      <x v="66"/>
    </i>
    <i>
      <x v="53"/>
    </i>
    <i>
      <x v="57"/>
    </i>
    <i>
      <x v="56"/>
    </i>
    <i>
      <x v="50"/>
    </i>
    <i>
      <x v="63"/>
    </i>
    <i t="grand">
      <x/>
    </i>
  </rowItems>
  <colItems count="1">
    <i/>
  </colItems>
  <pageFields count="1">
    <pageField fld="6" hier="-1"/>
  </pageFields>
  <dataFields count="1">
    <dataField name="Suma de Importe restante" fld="14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D706D2-60A2-40D4-8974-7BAC84A626A1}" name="TablaDinámica1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1:B54" firstHeaderRow="1" firstDataRow="1" firstDataCol="1"/>
  <pivotFields count="16">
    <pivotField showAll="0"/>
    <pivotField showAll="0"/>
    <pivotField axis="axisRow" showAll="0" sortType="descending">
      <items count="68">
        <item m="1" x="61"/>
        <item m="1" x="60"/>
        <item m="1" x="57"/>
        <item m="1" x="66"/>
        <item m="1" x="54"/>
        <item m="1" x="55"/>
        <item m="1" x="65"/>
        <item m="1" x="63"/>
        <item m="1" x="52"/>
        <item m="1" x="53"/>
        <item m="1" x="64"/>
        <item m="1" x="56"/>
        <item m="1" x="58"/>
        <item x="51"/>
        <item m="1" x="62"/>
        <item m="1" x="5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53">
    <i>
      <x v="17"/>
    </i>
    <i>
      <x v="18"/>
    </i>
    <i>
      <x v="22"/>
    </i>
    <i>
      <x v="23"/>
    </i>
    <i>
      <x v="27"/>
    </i>
    <i>
      <x v="25"/>
    </i>
    <i>
      <x v="26"/>
    </i>
    <i>
      <x v="21"/>
    </i>
    <i>
      <x v="19"/>
    </i>
    <i>
      <x v="31"/>
    </i>
    <i>
      <x v="30"/>
    </i>
    <i>
      <x v="35"/>
    </i>
    <i>
      <x v="28"/>
    </i>
    <i>
      <x v="36"/>
    </i>
    <i>
      <x v="32"/>
    </i>
    <i>
      <x v="34"/>
    </i>
    <i>
      <x v="16"/>
    </i>
    <i>
      <x v="20"/>
    </i>
    <i>
      <x v="29"/>
    </i>
    <i>
      <x v="24"/>
    </i>
    <i>
      <x v="39"/>
    </i>
    <i>
      <x v="37"/>
    </i>
    <i>
      <x v="44"/>
    </i>
    <i>
      <x v="38"/>
    </i>
    <i>
      <x v="43"/>
    </i>
    <i>
      <x v="33"/>
    </i>
    <i>
      <x v="40"/>
    </i>
    <i>
      <x v="47"/>
    </i>
    <i>
      <x v="41"/>
    </i>
    <i>
      <x v="64"/>
    </i>
    <i>
      <x v="51"/>
    </i>
    <i>
      <x v="48"/>
    </i>
    <i>
      <x v="56"/>
    </i>
    <i>
      <x v="60"/>
    </i>
    <i>
      <x v="46"/>
    </i>
    <i>
      <x v="42"/>
    </i>
    <i>
      <x v="45"/>
    </i>
    <i>
      <x v="59"/>
    </i>
    <i>
      <x v="58"/>
    </i>
    <i>
      <x v="65"/>
    </i>
    <i>
      <x v="52"/>
    </i>
    <i>
      <x v="55"/>
    </i>
    <i>
      <x v="54"/>
    </i>
    <i>
      <x v="49"/>
    </i>
    <i>
      <x v="62"/>
    </i>
    <i>
      <x v="61"/>
    </i>
    <i>
      <x v="66"/>
    </i>
    <i>
      <x v="53"/>
    </i>
    <i>
      <x v="57"/>
    </i>
    <i>
      <x v="50"/>
    </i>
    <i>
      <x v="63"/>
    </i>
    <i>
      <x v="13"/>
    </i>
    <i t="grand">
      <x/>
    </i>
  </rowItems>
  <colItems count="1">
    <i/>
  </colItems>
  <dataFields count="1">
    <dataField name="Suma de Total base" fld="10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6A59A29B-0B28-4E2E-8712-01252C2AE674}" sourceName="Mes">
  <pivotTables>
    <pivotTable tabId="9" name="TablaDinámica3"/>
  </pivotTables>
  <data>
    <tabular pivotCacheId="1505288760">
      <items count="1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" xr10:uid="{BC6B1E7F-F6D3-4000-9B68-273F44394576}" cache="SegmentaciónDeDatos_Mes" caption="Mes" columnCount="4" style="SlicerStyleDark6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07/relationships/slicer" Target="../slicers/slicer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90F1-5130-4789-B3E0-6A5643297F7E}">
  <sheetPr codeName="Hoja1">
    <tabColor theme="5" tint="0.39997558519241921"/>
    <pageSetUpPr fitToPage="1"/>
  </sheetPr>
  <dimension ref="A1:O45"/>
  <sheetViews>
    <sheetView showGridLines="0" tabSelected="1" zoomScale="80" zoomScaleNormal="80" workbookViewId="0">
      <selection activeCell="H6" sqref="H6:I6"/>
    </sheetView>
  </sheetViews>
  <sheetFormatPr baseColWidth="10" defaultRowHeight="14.5" x14ac:dyDescent="0.35"/>
  <cols>
    <col min="6" max="6" width="5.08984375" customWidth="1"/>
    <col min="7" max="7" width="11.54296875" style="10" customWidth="1"/>
    <col min="8" max="8" width="11.7265625" style="10" bestFit="1" customWidth="1"/>
    <col min="9" max="9" width="14.26953125" style="10" bestFit="1" customWidth="1"/>
    <col min="10" max="10" width="5.08984375" style="58" customWidth="1"/>
  </cols>
  <sheetData>
    <row r="1" spans="1:15" ht="6" customHeight="1" x14ac:dyDescent="0.35"/>
    <row r="2" spans="1:15" ht="40.5" customHeight="1" x14ac:dyDescent="0.35">
      <c r="A2" s="115" t="s">
        <v>76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 ht="8.5" customHeight="1" x14ac:dyDescent="0.35"/>
    <row r="5" spans="1:15" ht="25" customHeight="1" thickBot="1" x14ac:dyDescent="0.4"/>
    <row r="6" spans="1:15" ht="31.5" customHeight="1" thickBot="1" x14ac:dyDescent="0.4">
      <c r="G6" s="101" t="s">
        <v>32</v>
      </c>
      <c r="H6" s="116" t="s">
        <v>43</v>
      </c>
      <c r="I6" s="117"/>
      <c r="J6" s="59"/>
    </row>
    <row r="7" spans="1:15" ht="15" thickBot="1" x14ac:dyDescent="0.4"/>
    <row r="8" spans="1:15" ht="15" thickBot="1" x14ac:dyDescent="0.4">
      <c r="H8" s="102" t="str">
        <f>H6</f>
        <v>Enero</v>
      </c>
      <c r="I8" s="103" t="s">
        <v>65</v>
      </c>
      <c r="J8" s="60"/>
    </row>
    <row r="9" spans="1:15" ht="15" thickBot="1" x14ac:dyDescent="0.4">
      <c r="G9" s="104" t="s">
        <v>34</v>
      </c>
      <c r="H9" s="53">
        <f>VLOOKUP(G9,'Cuenta Resultados'!P3:AB3,MATCH('Análisis Datos'!H8,'Cuenta Resultados'!P2:AB2,0),0)</f>
        <v>24434</v>
      </c>
      <c r="I9" s="54">
        <f>SUMPRODUCT('Cuenta Resultados'!Q1:AB1,'Cuenta Resultados'!Q3:AB3)</f>
        <v>24434</v>
      </c>
      <c r="J9" s="61"/>
    </row>
    <row r="10" spans="1:15" ht="7" customHeight="1" thickBot="1" x14ac:dyDescent="0.4">
      <c r="H10" s="55"/>
      <c r="I10" s="55"/>
      <c r="J10" s="62"/>
    </row>
    <row r="11" spans="1:15" ht="15" thickBot="1" x14ac:dyDescent="0.4">
      <c r="G11" s="104" t="s">
        <v>63</v>
      </c>
      <c r="H11" s="56">
        <f>VLOOKUP(G11,'Cuenta Resultados'!P18:AC18,MATCH('Análisis Datos'!H8,'Cuenta Resultados'!P2:AB2,0),0)</f>
        <v>7630</v>
      </c>
      <c r="I11" s="57">
        <f>SUMPRODUCT('Cuenta Resultados'!Q1:AB1,'Cuenta Resultados'!Q18:AB18)</f>
        <v>7630</v>
      </c>
      <c r="J11" s="61"/>
    </row>
    <row r="12" spans="1:15" ht="6" customHeight="1" thickBot="1" x14ac:dyDescent="0.4">
      <c r="H12" s="55"/>
      <c r="I12" s="55"/>
      <c r="J12" s="62"/>
    </row>
    <row r="13" spans="1:15" ht="15" thickBot="1" x14ac:dyDescent="0.4">
      <c r="G13" s="104" t="s">
        <v>64</v>
      </c>
      <c r="H13" s="56">
        <f>VLOOKUP(G13,'Cuenta Resultados'!P23:AC23,MATCH('Análisis Datos'!H8,'Cuenta Resultados'!P2:AB2,0),0)</f>
        <v>16804</v>
      </c>
      <c r="I13" s="57">
        <f>SUMPRODUCT('Cuenta Resultados'!Q1:AB1,'Cuenta Resultados'!Q23:AB23)</f>
        <v>16804</v>
      </c>
      <c r="J13" s="61"/>
    </row>
    <row r="29" spans="7:9" x14ac:dyDescent="0.35">
      <c r="G29"/>
      <c r="H29"/>
      <c r="I29"/>
    </row>
    <row r="30" spans="7:9" x14ac:dyDescent="0.35">
      <c r="G30"/>
      <c r="H30"/>
      <c r="I30"/>
    </row>
    <row r="31" spans="7:9" x14ac:dyDescent="0.35">
      <c r="G31"/>
      <c r="H31"/>
      <c r="I31" s="63"/>
    </row>
    <row r="37" spans="7:9" x14ac:dyDescent="0.35">
      <c r="G37" s="118" t="s">
        <v>2</v>
      </c>
      <c r="H37" s="119"/>
      <c r="I37" s="105" t="s">
        <v>74</v>
      </c>
    </row>
    <row r="38" spans="7:9" x14ac:dyDescent="0.35">
      <c r="G38" s="113" t="str">
        <f>'Deuda Pendiente'!A4</f>
        <v>Cliente 10</v>
      </c>
      <c r="H38" s="114"/>
      <c r="I38" s="67">
        <f>'Deuda Pendiente'!B4</f>
        <v>6479.92</v>
      </c>
    </row>
    <row r="39" spans="7:9" x14ac:dyDescent="0.35">
      <c r="G39" s="113" t="str">
        <f>'Deuda Pendiente'!A5</f>
        <v>Cliente 7</v>
      </c>
      <c r="H39" s="114"/>
      <c r="I39" s="67">
        <f>'Deuda Pendiente'!B5</f>
        <v>6057.27</v>
      </c>
    </row>
    <row r="40" spans="7:9" x14ac:dyDescent="0.35">
      <c r="G40" s="113" t="str">
        <f>'Deuda Pendiente'!A6</f>
        <v>Cliente 8</v>
      </c>
      <c r="H40" s="114"/>
      <c r="I40" s="67">
        <f>'Deuda Pendiente'!B6</f>
        <v>4778.33</v>
      </c>
    </row>
    <row r="41" spans="7:9" x14ac:dyDescent="0.35">
      <c r="G41" s="113" t="str">
        <f>'Deuda Pendiente'!A7</f>
        <v>Cliente 11</v>
      </c>
      <c r="H41" s="114"/>
      <c r="I41" s="67">
        <f>'Deuda Pendiente'!B7</f>
        <v>4207.5400000000009</v>
      </c>
    </row>
    <row r="42" spans="7:9" x14ac:dyDescent="0.35">
      <c r="G42" s="113" t="str">
        <f>'Deuda Pendiente'!A8</f>
        <v>Cliente 20</v>
      </c>
      <c r="H42" s="114"/>
      <c r="I42" s="67">
        <f>'Deuda Pendiente'!B8</f>
        <v>4118.4299999999994</v>
      </c>
    </row>
    <row r="43" spans="7:9" x14ac:dyDescent="0.35">
      <c r="G43" s="113" t="str">
        <f>'Deuda Pendiente'!A9</f>
        <v>Cliente 4</v>
      </c>
      <c r="H43" s="114"/>
      <c r="I43" s="67">
        <f>'Deuda Pendiente'!B9</f>
        <v>3945.09</v>
      </c>
    </row>
    <row r="44" spans="7:9" x14ac:dyDescent="0.35">
      <c r="G44" s="113" t="str">
        <f>'Deuda Pendiente'!A10</f>
        <v>Cliente 17</v>
      </c>
      <c r="H44" s="114"/>
      <c r="I44" s="67">
        <f>'Deuda Pendiente'!B10</f>
        <v>2859.04</v>
      </c>
    </row>
    <row r="45" spans="7:9" x14ac:dyDescent="0.35">
      <c r="G45" s="111" t="str">
        <f>'Deuda Pendiente'!A11</f>
        <v>Cliente 21</v>
      </c>
      <c r="H45" s="112"/>
      <c r="I45" s="68">
        <f>'Deuda Pendiente'!B11</f>
        <v>2743.19</v>
      </c>
    </row>
  </sheetData>
  <mergeCells count="11">
    <mergeCell ref="A2:O2"/>
    <mergeCell ref="H6:I6"/>
    <mergeCell ref="G38:H38"/>
    <mergeCell ref="G37:H37"/>
    <mergeCell ref="G44:H44"/>
    <mergeCell ref="G45:H45"/>
    <mergeCell ref="G42:H42"/>
    <mergeCell ref="G43:H43"/>
    <mergeCell ref="G39:H39"/>
    <mergeCell ref="G40:H40"/>
    <mergeCell ref="G41:H41"/>
  </mergeCells>
  <pageMargins left="1.4960629921259843" right="0.70866141732283472" top="0.74803149606299213" bottom="0.74803149606299213" header="0.31496062992125984" footer="0.31496062992125984"/>
  <pageSetup paperSize="9" scale="6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Macro1">
                <anchor moveWithCells="1" sizeWithCells="1">
                  <from>
                    <xdr:col>5</xdr:col>
                    <xdr:colOff>342900</xdr:colOff>
                    <xdr:row>3</xdr:row>
                    <xdr:rowOff>25400</xdr:rowOff>
                  </from>
                  <to>
                    <xdr:col>9</xdr:col>
                    <xdr:colOff>6350</xdr:colOff>
                    <xdr:row>4</xdr:row>
                    <xdr:rowOff>177800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78D625-7631-46FB-9738-AA42F5B51644}">
          <x14:formula1>
            <xm:f>'Cuenta Resultados'!$Q$2:$AB$2</xm:f>
          </x14:formula1>
          <xm:sqref>H6</xm:sqref>
        </x14:dataValidation>
      </x14:dataValidations>
    </ex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B408-EEEB-4126-81A9-F24353179CDE}">
  <sheetPr codeName="Hoja2">
    <tabColor theme="5" tint="0.59999389629810485"/>
  </sheetPr>
  <dimension ref="A1:AS24"/>
  <sheetViews>
    <sheetView showGridLines="0" topLeftCell="O1" zoomScale="80" zoomScaleNormal="80" workbookViewId="0">
      <selection activeCell="Q16" sqref="Q16"/>
    </sheetView>
  </sheetViews>
  <sheetFormatPr baseColWidth="10" defaultRowHeight="14.5" outlineLevelCol="1" x14ac:dyDescent="0.35"/>
  <cols>
    <col min="1" max="1" width="23.54296875" hidden="1" customWidth="1" outlineLevel="1"/>
    <col min="2" max="3" width="8.1796875" hidden="1" customWidth="1" outlineLevel="1"/>
    <col min="4" max="5" width="9.1796875" hidden="1" customWidth="1" outlineLevel="1"/>
    <col min="6" max="6" width="8.1796875" hidden="1" customWidth="1" outlineLevel="1"/>
    <col min="7" max="7" width="9.1796875" hidden="1" customWidth="1" outlineLevel="1"/>
    <col min="8" max="8" width="8.1796875" hidden="1" customWidth="1" outlineLevel="1"/>
    <col min="9" max="9" width="9.1796875" hidden="1" customWidth="1" outlineLevel="1"/>
    <col min="10" max="10" width="10.90625" hidden="1" customWidth="1" outlineLevel="1"/>
    <col min="11" max="11" width="8.1796875" hidden="1" customWidth="1" outlineLevel="1"/>
    <col min="12" max="12" width="10.453125" hidden="1" customWidth="1" outlineLevel="1"/>
    <col min="13" max="13" width="9.7265625" hidden="1" customWidth="1" outlineLevel="1"/>
    <col min="14" max="14" width="10.1796875" hidden="1" customWidth="1" outlineLevel="1"/>
    <col min="15" max="15" width="2.1796875" customWidth="1" collapsed="1"/>
    <col min="16" max="16" width="23.54296875" bestFit="1" customWidth="1"/>
    <col min="17" max="18" width="8.1796875" style="10" bestFit="1" customWidth="1"/>
    <col min="19" max="20" width="9.1796875" style="10" bestFit="1" customWidth="1"/>
    <col min="21" max="21" width="8.1796875" style="10" bestFit="1" customWidth="1"/>
    <col min="22" max="22" width="9.1796875" style="10" bestFit="1" customWidth="1"/>
    <col min="23" max="23" width="8.1796875" style="10" bestFit="1" customWidth="1"/>
    <col min="24" max="24" width="9.1796875" style="10" bestFit="1" customWidth="1"/>
    <col min="25" max="25" width="10.90625" style="10"/>
    <col min="26" max="26" width="8.1796875" style="10" bestFit="1" customWidth="1"/>
    <col min="27" max="27" width="10.453125" style="10" bestFit="1" customWidth="1"/>
    <col min="28" max="28" width="9.7265625" style="10" bestFit="1" customWidth="1"/>
    <col min="29" max="29" width="10.1796875" style="10" bestFit="1" customWidth="1"/>
    <col min="30" max="30" width="2.90625" customWidth="1"/>
    <col min="31" max="31" width="23.54296875" hidden="1" customWidth="1" outlineLevel="1"/>
    <col min="32" max="44" width="10.90625" hidden="1" customWidth="1" outlineLevel="1"/>
    <col min="45" max="45" width="10.90625" collapsed="1"/>
  </cols>
  <sheetData>
    <row r="1" spans="1:44" x14ac:dyDescent="0.35">
      <c r="Q1" s="100">
        <f>IF('Análisis Datos'!$H$8="Enero",1,IF('Análisis Datos'!$H$8="Febrero",1,IF('Análisis Datos'!$H$8="Marzo",1,IF('Análisis Datos'!$H$8="Abril",1,IF('Análisis Datos'!$H$8="Mayo",1,IF('Análisis Datos'!$H$8="Junio",1,IF('Análisis Datos'!$H$8="Julio",1,IF('Análisis Datos'!$H$8="Agosto",1,IF('Análisis Datos'!$H$8="Septiembre",1,IF('Análisis Datos'!$H$8="Octubre",1,IF('Análisis Datos'!$H$8="Noviembre",1,IF('Análisis Datos'!$H$8="Diciembre",1,0))))))))))))</f>
        <v>1</v>
      </c>
      <c r="R1" s="100">
        <f>IF('Análisis Datos'!$H$8="Febrero",1,IF('Análisis Datos'!$H$8="Marzo",1,IF('Análisis Datos'!$H$8="Abril",1,IF('Análisis Datos'!$H$8="Mayo",1,IF('Análisis Datos'!$H$8="Junio",1,IF('Análisis Datos'!$H$8="Julio",1,IF('Análisis Datos'!$H$8="Agosto",1,IF('Análisis Datos'!$H$8="Septiembre",1,IF('Análisis Datos'!$H$8="Octubre",1,IF('Análisis Datos'!$H$8="Noviembre",1,IF('Análisis Datos'!$H$8="Diciembre",1,0)))))))))))</f>
        <v>0</v>
      </c>
      <c r="S1" s="100">
        <f>IF('Análisis Datos'!$H$8="Marzo",1,IF('Análisis Datos'!$H$8="Abril",1,IF('Análisis Datos'!$H$8="Mayo",1,IF('Análisis Datos'!$H$8="Junio",1,IF('Análisis Datos'!$H$8="Julio",1,IF('Análisis Datos'!$H$8="Agosto",1,IF('Análisis Datos'!$H$8="Septiembre",1,IF('Análisis Datos'!$H$8="Octubre",1,IF('Análisis Datos'!$H$8="Noviembre",1,IF('Análisis Datos'!$H$8="Diciembre",1,0))))))))))</f>
        <v>0</v>
      </c>
      <c r="T1" s="100">
        <f>IF('Análisis Datos'!$H$8="Abril",1,IF('Análisis Datos'!$H$8="Mayo",1,IF('Análisis Datos'!$H$8="Junio",1,IF('Análisis Datos'!$H$8="Julio",1,IF('Análisis Datos'!$H$8="Agosto",1,IF('Análisis Datos'!$H$8="Septiembre",1,IF('Análisis Datos'!$H$8="Octubre",1,IF('Análisis Datos'!$H$8="Noviembre",1,IF('Análisis Datos'!$H$8="Diciembre",1,0)))))))))</f>
        <v>0</v>
      </c>
      <c r="U1" s="100">
        <f>IF('Análisis Datos'!$H$8="Mayo",1,IF('Análisis Datos'!$H$8="Junio",1,IF('Análisis Datos'!$H$8="Julio",1,IF('Análisis Datos'!$H$8="Agosto",1,IF('Análisis Datos'!$H$8="Septiembre",1,IF('Análisis Datos'!$H$8="Octubre",1,IF('Análisis Datos'!$H$8="Noviembre",1,IF('Análisis Datos'!$H$8="Diciembre",1,0))))))))</f>
        <v>0</v>
      </c>
      <c r="V1" s="100">
        <f>IF('Análisis Datos'!$H$8="Junio",1,IF('Análisis Datos'!$H$8="Julio",1,IF('Análisis Datos'!$H$8="Agosto",1,IF('Análisis Datos'!$H$8="Septiembre",1,IF('Análisis Datos'!$H$8="Octubre",1,IF('Análisis Datos'!$H$8="Noviembre",1,IF('Análisis Datos'!$H$8="Diciembre",1,0)))))))</f>
        <v>0</v>
      </c>
      <c r="W1" s="100">
        <f>IF('Análisis Datos'!$H$8="Julio",1,IF('Análisis Datos'!$H$8="Agosto",1,IF('Análisis Datos'!$H$8="Septiembre",1,IF('Análisis Datos'!$H$8="Octubre",1,IF('Análisis Datos'!$H$8="Noviembre",1,IF('Análisis Datos'!$H$8="Diciembre",1,0))))))</f>
        <v>0</v>
      </c>
      <c r="X1" s="100">
        <f>IF('Análisis Datos'!$H$8="Agosto",1,IF('Análisis Datos'!$H$8="Septiembre",1,IF('Análisis Datos'!$H$8="Octubre",1,IF('Análisis Datos'!$H$8="Noviembre",1,IF('Análisis Datos'!$H$8="Diciembre",1,0)))))</f>
        <v>0</v>
      </c>
      <c r="Y1" s="100">
        <f>IF('Análisis Datos'!$H$8="Septiembre",1,IF('Análisis Datos'!$H$8="Octubre",1,IF('Análisis Datos'!$H$8="Noviembre",1,IF('Análisis Datos'!$H$8="Diciembre",1,0))))</f>
        <v>0</v>
      </c>
      <c r="Z1" s="100">
        <f>IF('Análisis Datos'!$H$8="Octubre",1,IF('Análisis Datos'!$H$8="Noviembre",1,IF('Análisis Datos'!$H$8="Diciembre",1,0)))</f>
        <v>0</v>
      </c>
      <c r="AA1" s="100">
        <f>IF('Análisis Datos'!$H$8="Noviembre",1,IF('Análisis Datos'!$H$8="Diciembre",1,0))</f>
        <v>0</v>
      </c>
      <c r="AB1" s="100">
        <f>IF('Análisis Datos'!H8="Diciembre",1,0)</f>
        <v>0</v>
      </c>
    </row>
    <row r="2" spans="1:44" x14ac:dyDescent="0.35">
      <c r="A2" s="70">
        <v>2018</v>
      </c>
      <c r="B2" s="70" t="s">
        <v>43</v>
      </c>
      <c r="C2" s="70" t="s">
        <v>44</v>
      </c>
      <c r="D2" s="70" t="s">
        <v>45</v>
      </c>
      <c r="E2" s="70" t="s">
        <v>46</v>
      </c>
      <c r="F2" s="70" t="s">
        <v>47</v>
      </c>
      <c r="G2" s="70" t="s">
        <v>48</v>
      </c>
      <c r="H2" s="70" t="s">
        <v>49</v>
      </c>
      <c r="I2" s="70" t="s">
        <v>50</v>
      </c>
      <c r="J2" s="70" t="s">
        <v>51</v>
      </c>
      <c r="K2" s="70" t="s">
        <v>52</v>
      </c>
      <c r="L2" s="70" t="s">
        <v>53</v>
      </c>
      <c r="M2" s="70" t="s">
        <v>54</v>
      </c>
      <c r="N2" s="70" t="s">
        <v>33</v>
      </c>
      <c r="P2" s="13">
        <v>2019</v>
      </c>
      <c r="Q2" s="13" t="s">
        <v>43</v>
      </c>
      <c r="R2" s="13" t="s">
        <v>44</v>
      </c>
      <c r="S2" s="13" t="s">
        <v>45</v>
      </c>
      <c r="T2" s="13" t="s">
        <v>46</v>
      </c>
      <c r="U2" s="13" t="s">
        <v>47</v>
      </c>
      <c r="V2" s="13" t="s">
        <v>48</v>
      </c>
      <c r="W2" s="13" t="s">
        <v>49</v>
      </c>
      <c r="X2" s="13" t="s">
        <v>50</v>
      </c>
      <c r="Y2" s="13" t="s">
        <v>51</v>
      </c>
      <c r="Z2" s="13" t="s">
        <v>52</v>
      </c>
      <c r="AA2" s="13" t="s">
        <v>53</v>
      </c>
      <c r="AB2" s="13" t="s">
        <v>54</v>
      </c>
      <c r="AC2" s="13" t="s">
        <v>33</v>
      </c>
      <c r="AE2" s="85" t="s">
        <v>75</v>
      </c>
      <c r="AF2" s="85" t="s">
        <v>43</v>
      </c>
      <c r="AG2" s="85" t="s">
        <v>44</v>
      </c>
      <c r="AH2" s="85" t="s">
        <v>45</v>
      </c>
      <c r="AI2" s="85" t="s">
        <v>46</v>
      </c>
      <c r="AJ2" s="85" t="s">
        <v>47</v>
      </c>
      <c r="AK2" s="85" t="s">
        <v>48</v>
      </c>
      <c r="AL2" s="85" t="s">
        <v>49</v>
      </c>
      <c r="AM2" s="85" t="s">
        <v>50</v>
      </c>
      <c r="AN2" s="85" t="s">
        <v>51</v>
      </c>
      <c r="AO2" s="85" t="s">
        <v>52</v>
      </c>
      <c r="AP2" s="85" t="s">
        <v>53</v>
      </c>
      <c r="AQ2" s="85" t="s">
        <v>54</v>
      </c>
      <c r="AR2" s="85" t="s">
        <v>33</v>
      </c>
    </row>
    <row r="3" spans="1:44" x14ac:dyDescent="0.35">
      <c r="A3" s="71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>
        <f t="shared" ref="N3:N6" si="0">SUM(B3:M3)</f>
        <v>0</v>
      </c>
      <c r="P3" s="41" t="s">
        <v>34</v>
      </c>
      <c r="Q3" s="42">
        <f>SUMIFS('Facturas 19'!$K:$K,'Facturas 19'!$P:$P,'Cuenta Resultados'!Q2)</f>
        <v>24434</v>
      </c>
      <c r="R3" s="42">
        <f>SUMIFS('Facturas 19'!$K:$K,'Facturas 19'!$P:$P,'Cuenta Resultados'!R2)</f>
        <v>16191</v>
      </c>
      <c r="S3" s="42">
        <f>SUMIFS('Facturas 19'!$K:$K,'Facturas 19'!$P:$P,'Cuenta Resultados'!S2)</f>
        <v>10303</v>
      </c>
      <c r="T3" s="42">
        <f>SUMIFS('Facturas 19'!$K:$K,'Facturas 19'!$P:$P,'Cuenta Resultados'!T2)</f>
        <v>10832</v>
      </c>
      <c r="U3" s="42">
        <f>SUMIFS('Facturas 19'!$K:$K,'Facturas 19'!$P:$P,'Cuenta Resultados'!U2)</f>
        <v>6176</v>
      </c>
      <c r="V3" s="42">
        <f>SUMIFS('Facturas 19'!$K:$K,'Facturas 19'!$P:$P,'Cuenta Resultados'!V2)</f>
        <v>7636</v>
      </c>
      <c r="W3" s="42">
        <f>SUMIFS('Facturas 19'!$K:$K,'Facturas 19'!$P:$P,'Cuenta Resultados'!W2)</f>
        <v>12352</v>
      </c>
      <c r="X3" s="42">
        <f>SUMIFS('Facturas 19'!$K:$K,'Facturas 19'!$P:$P,'Cuenta Resultados'!X2)</f>
        <v>6236</v>
      </c>
      <c r="Y3" s="42">
        <f>SUMIFS('Facturas 19'!$K:$K,'Facturas 19'!$P:$P,'Cuenta Resultados'!Y2)</f>
        <v>14536</v>
      </c>
      <c r="Z3" s="42">
        <f>SUMIFS('Facturas 19'!$K:$K,'Facturas 19'!$P:$P,'Cuenta Resultados'!Z2)</f>
        <v>10168</v>
      </c>
      <c r="AA3" s="42">
        <f>SUMIFS('Facturas 19'!$K:$K,'Facturas 19'!$P:$P,'Cuenta Resultados'!AA2)</f>
        <v>6616</v>
      </c>
      <c r="AB3" s="42">
        <f>SUMIFS('Facturas 19'!$K:$K,'Facturas 19'!$P:$P,'Cuenta Resultados'!AB2)</f>
        <v>10392</v>
      </c>
      <c r="AC3" s="28">
        <f t="shared" ref="AC3:AC6" si="1">SUM(Q3:AB3)</f>
        <v>135872</v>
      </c>
      <c r="AE3" s="86" t="s">
        <v>34</v>
      </c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8">
        <f t="shared" ref="AR3:AR6" si="2">SUM(AF3:AQ3)</f>
        <v>0</v>
      </c>
    </row>
    <row r="4" spans="1:44" x14ac:dyDescent="0.35">
      <c r="A4" s="74" t="s">
        <v>35</v>
      </c>
      <c r="B4" s="75">
        <f t="shared" ref="B4:M4" si="3">SUM(B5)</f>
        <v>0</v>
      </c>
      <c r="C4" s="75">
        <f t="shared" si="3"/>
        <v>0</v>
      </c>
      <c r="D4" s="75">
        <f t="shared" si="3"/>
        <v>0</v>
      </c>
      <c r="E4" s="75">
        <f t="shared" si="3"/>
        <v>0</v>
      </c>
      <c r="F4" s="75">
        <f t="shared" si="3"/>
        <v>0</v>
      </c>
      <c r="G4" s="75">
        <f t="shared" si="3"/>
        <v>0</v>
      </c>
      <c r="H4" s="75">
        <f t="shared" si="3"/>
        <v>0</v>
      </c>
      <c r="I4" s="75">
        <f t="shared" si="3"/>
        <v>0</v>
      </c>
      <c r="J4" s="75">
        <f t="shared" si="3"/>
        <v>0</v>
      </c>
      <c r="K4" s="75">
        <f t="shared" si="3"/>
        <v>0</v>
      </c>
      <c r="L4" s="75">
        <f t="shared" si="3"/>
        <v>0</v>
      </c>
      <c r="M4" s="75">
        <f t="shared" si="3"/>
        <v>0</v>
      </c>
      <c r="N4" s="76">
        <f t="shared" si="0"/>
        <v>0</v>
      </c>
      <c r="P4" s="14" t="s">
        <v>35</v>
      </c>
      <c r="Q4" s="23">
        <f t="shared" ref="Q4:AB4" si="4">SUM(Q5)</f>
        <v>1500</v>
      </c>
      <c r="R4" s="23">
        <f t="shared" si="4"/>
        <v>1300</v>
      </c>
      <c r="S4" s="23">
        <f t="shared" si="4"/>
        <v>2300</v>
      </c>
      <c r="T4" s="23">
        <f t="shared" si="4"/>
        <v>2000</v>
      </c>
      <c r="U4" s="23">
        <f t="shared" si="4"/>
        <v>1100</v>
      </c>
      <c r="V4" s="23">
        <f t="shared" si="4"/>
        <v>1300</v>
      </c>
      <c r="W4" s="23">
        <f t="shared" si="4"/>
        <v>550</v>
      </c>
      <c r="X4" s="23">
        <f t="shared" si="4"/>
        <v>1700</v>
      </c>
      <c r="Y4" s="23">
        <f t="shared" si="4"/>
        <v>1300</v>
      </c>
      <c r="Z4" s="23">
        <f t="shared" si="4"/>
        <v>1300</v>
      </c>
      <c r="AA4" s="23">
        <f t="shared" si="4"/>
        <v>1300</v>
      </c>
      <c r="AB4" s="23">
        <f t="shared" si="4"/>
        <v>1300</v>
      </c>
      <c r="AC4" s="29">
        <f t="shared" si="1"/>
        <v>16950</v>
      </c>
      <c r="AE4" s="91" t="s">
        <v>35</v>
      </c>
      <c r="AF4" s="92">
        <f t="shared" ref="AF4:AQ4" si="5">SUM(AF5)</f>
        <v>0</v>
      </c>
      <c r="AG4" s="92">
        <f t="shared" si="5"/>
        <v>0</v>
      </c>
      <c r="AH4" s="92">
        <f t="shared" si="5"/>
        <v>0</v>
      </c>
      <c r="AI4" s="92">
        <f t="shared" si="5"/>
        <v>0</v>
      </c>
      <c r="AJ4" s="92">
        <f t="shared" si="5"/>
        <v>0</v>
      </c>
      <c r="AK4" s="92">
        <f t="shared" si="5"/>
        <v>0</v>
      </c>
      <c r="AL4" s="92">
        <f t="shared" si="5"/>
        <v>0</v>
      </c>
      <c r="AM4" s="92">
        <f t="shared" si="5"/>
        <v>0</v>
      </c>
      <c r="AN4" s="92">
        <f t="shared" si="5"/>
        <v>0</v>
      </c>
      <c r="AO4" s="92">
        <f t="shared" si="5"/>
        <v>0</v>
      </c>
      <c r="AP4" s="92">
        <f t="shared" si="5"/>
        <v>0</v>
      </c>
      <c r="AQ4" s="92">
        <f t="shared" si="5"/>
        <v>0</v>
      </c>
      <c r="AR4" s="93">
        <f t="shared" si="2"/>
        <v>0</v>
      </c>
    </row>
    <row r="5" spans="1:44" x14ac:dyDescent="0.35">
      <c r="A5" s="15" t="s">
        <v>36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76">
        <f t="shared" si="0"/>
        <v>0</v>
      </c>
      <c r="P5" s="15" t="s">
        <v>36</v>
      </c>
      <c r="Q5" s="22">
        <f>SUMIFS('Gastos 19'!$F:$F,'Gastos 19'!$E:$E,'Cuenta Resultados'!Q2,'Gastos 19'!$A:$A,'Cuenta Resultados'!$P$5)</f>
        <v>1500</v>
      </c>
      <c r="R5" s="22">
        <f>SUMIFS('Gastos 19'!$F:$F,'Gastos 19'!$E:$E,'Cuenta Resultados'!R2,'Gastos 19'!$A:$A,'Cuenta Resultados'!$P$5)</f>
        <v>1300</v>
      </c>
      <c r="S5" s="22">
        <f>SUMIFS('Gastos 19'!$F:$F,'Gastos 19'!$E:$E,'Cuenta Resultados'!S2,'Gastos 19'!$A:$A,'Cuenta Resultados'!$P$5)</f>
        <v>2300</v>
      </c>
      <c r="T5" s="22">
        <f>SUMIFS('Gastos 19'!$F:$F,'Gastos 19'!$E:$E,'Cuenta Resultados'!T2,'Gastos 19'!$A:$A,'Cuenta Resultados'!$P$5)</f>
        <v>2000</v>
      </c>
      <c r="U5" s="22">
        <f>SUMIFS('Gastos 19'!$F:$F,'Gastos 19'!$E:$E,'Cuenta Resultados'!U2,'Gastos 19'!$A:$A,'Cuenta Resultados'!$P$5)</f>
        <v>1100</v>
      </c>
      <c r="V5" s="22">
        <f>SUMIFS('Gastos 19'!$F:$F,'Gastos 19'!$E:$E,'Cuenta Resultados'!V2,'Gastos 19'!$A:$A,'Cuenta Resultados'!$P$5)</f>
        <v>1300</v>
      </c>
      <c r="W5" s="22">
        <f>SUMIFS('Gastos 19'!$F:$F,'Gastos 19'!$E:$E,'Cuenta Resultados'!W2,'Gastos 19'!$A:$A,'Cuenta Resultados'!$P$5)</f>
        <v>550</v>
      </c>
      <c r="X5" s="22">
        <f>SUMIFS('Gastos 19'!$F:$F,'Gastos 19'!$E:$E,'Cuenta Resultados'!X2,'Gastos 19'!$A:$A,'Cuenta Resultados'!$P$5)</f>
        <v>1700</v>
      </c>
      <c r="Y5" s="22">
        <f>SUMIFS('Gastos 19'!$F:$F,'Gastos 19'!$E:$E,'Cuenta Resultados'!Y2,'Gastos 19'!$A:$A,'Cuenta Resultados'!$P$5)</f>
        <v>1300</v>
      </c>
      <c r="Z5" s="22">
        <f>SUMIFS('Gastos 19'!$F:$F,'Gastos 19'!$E:$E,'Cuenta Resultados'!Z2,'Gastos 19'!$A:$A,'Cuenta Resultados'!$P$5)</f>
        <v>1300</v>
      </c>
      <c r="AA5" s="22">
        <f>SUMIFS('Gastos 19'!$F:$F,'Gastos 19'!$E:$E,'Cuenta Resultados'!AA2,'Gastos 19'!$A:$A,'Cuenta Resultados'!$P$5)</f>
        <v>1300</v>
      </c>
      <c r="AB5" s="22">
        <f>SUMIFS('Gastos 19'!$F:$F,'Gastos 19'!$E:$E,'Cuenta Resultados'!AB2,'Gastos 19'!$A:$A,'Cuenta Resultados'!$P$5)</f>
        <v>1300</v>
      </c>
      <c r="AC5" s="29">
        <f t="shared" si="1"/>
        <v>16950</v>
      </c>
      <c r="AE5" s="15" t="s">
        <v>36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93">
        <f t="shared" si="2"/>
        <v>0</v>
      </c>
    </row>
    <row r="6" spans="1:44" x14ac:dyDescent="0.35">
      <c r="A6" s="16" t="s">
        <v>37</v>
      </c>
      <c r="B6" s="17">
        <f t="shared" ref="B6:M6" si="6">B3-B4</f>
        <v>0</v>
      </c>
      <c r="C6" s="17">
        <f t="shared" si="6"/>
        <v>0</v>
      </c>
      <c r="D6" s="17">
        <f t="shared" si="6"/>
        <v>0</v>
      </c>
      <c r="E6" s="17">
        <f t="shared" si="6"/>
        <v>0</v>
      </c>
      <c r="F6" s="17">
        <f t="shared" si="6"/>
        <v>0</v>
      </c>
      <c r="G6" s="17">
        <f t="shared" si="6"/>
        <v>0</v>
      </c>
      <c r="H6" s="17">
        <f t="shared" si="6"/>
        <v>0</v>
      </c>
      <c r="I6" s="17">
        <f t="shared" si="6"/>
        <v>0</v>
      </c>
      <c r="J6" s="17">
        <f t="shared" si="6"/>
        <v>0</v>
      </c>
      <c r="K6" s="17">
        <f t="shared" si="6"/>
        <v>0</v>
      </c>
      <c r="L6" s="17">
        <f t="shared" si="6"/>
        <v>0</v>
      </c>
      <c r="M6" s="17">
        <f t="shared" si="6"/>
        <v>0</v>
      </c>
      <c r="N6" s="24">
        <f t="shared" si="0"/>
        <v>0</v>
      </c>
      <c r="P6" s="16" t="s">
        <v>37</v>
      </c>
      <c r="Q6" s="17">
        <f t="shared" ref="Q6:AB6" si="7">Q3-Q4</f>
        <v>22934</v>
      </c>
      <c r="R6" s="17">
        <f t="shared" si="7"/>
        <v>14891</v>
      </c>
      <c r="S6" s="17">
        <f t="shared" si="7"/>
        <v>8003</v>
      </c>
      <c r="T6" s="17">
        <f t="shared" si="7"/>
        <v>8832</v>
      </c>
      <c r="U6" s="17">
        <f t="shared" si="7"/>
        <v>5076</v>
      </c>
      <c r="V6" s="17">
        <f t="shared" si="7"/>
        <v>6336</v>
      </c>
      <c r="W6" s="17">
        <f t="shared" si="7"/>
        <v>11802</v>
      </c>
      <c r="X6" s="17">
        <f t="shared" si="7"/>
        <v>4536</v>
      </c>
      <c r="Y6" s="17">
        <f t="shared" si="7"/>
        <v>13236</v>
      </c>
      <c r="Z6" s="17">
        <f t="shared" si="7"/>
        <v>8868</v>
      </c>
      <c r="AA6" s="17">
        <f t="shared" si="7"/>
        <v>5316</v>
      </c>
      <c r="AB6" s="17">
        <f t="shared" si="7"/>
        <v>9092</v>
      </c>
      <c r="AC6" s="24">
        <f t="shared" si="1"/>
        <v>118922</v>
      </c>
      <c r="AE6" s="16" t="s">
        <v>37</v>
      </c>
      <c r="AF6" s="17">
        <f t="shared" ref="AF6:AQ6" si="8">AF3-AF4</f>
        <v>0</v>
      </c>
      <c r="AG6" s="17">
        <f t="shared" si="8"/>
        <v>0</v>
      </c>
      <c r="AH6" s="17">
        <f t="shared" si="8"/>
        <v>0</v>
      </c>
      <c r="AI6" s="17">
        <f t="shared" si="8"/>
        <v>0</v>
      </c>
      <c r="AJ6" s="17">
        <f t="shared" si="8"/>
        <v>0</v>
      </c>
      <c r="AK6" s="17">
        <f t="shared" si="8"/>
        <v>0</v>
      </c>
      <c r="AL6" s="17">
        <f t="shared" si="8"/>
        <v>0</v>
      </c>
      <c r="AM6" s="17">
        <f t="shared" si="8"/>
        <v>0</v>
      </c>
      <c r="AN6" s="17">
        <f t="shared" si="8"/>
        <v>0</v>
      </c>
      <c r="AO6" s="17">
        <f t="shared" si="8"/>
        <v>0</v>
      </c>
      <c r="AP6" s="17">
        <f t="shared" si="8"/>
        <v>0</v>
      </c>
      <c r="AQ6" s="17">
        <f t="shared" si="8"/>
        <v>0</v>
      </c>
      <c r="AR6" s="24">
        <f t="shared" si="2"/>
        <v>0</v>
      </c>
    </row>
    <row r="7" spans="1:44" s="11" customFormat="1" x14ac:dyDescent="0.35">
      <c r="A7" s="12"/>
      <c r="B7" s="18" t="e">
        <f>B6/B3</f>
        <v>#DIV/0!</v>
      </c>
      <c r="C7" s="18" t="e">
        <f t="shared" ref="C7:M7" si="9">C6/C3</f>
        <v>#DIV/0!</v>
      </c>
      <c r="D7" s="18" t="e">
        <f t="shared" si="9"/>
        <v>#DIV/0!</v>
      </c>
      <c r="E7" s="18" t="e">
        <f t="shared" si="9"/>
        <v>#DIV/0!</v>
      </c>
      <c r="F7" s="18" t="e">
        <f t="shared" si="9"/>
        <v>#DIV/0!</v>
      </c>
      <c r="G7" s="18" t="e">
        <f t="shared" si="9"/>
        <v>#DIV/0!</v>
      </c>
      <c r="H7" s="18" t="e">
        <f t="shared" si="9"/>
        <v>#DIV/0!</v>
      </c>
      <c r="I7" s="18" t="e">
        <f t="shared" si="9"/>
        <v>#DIV/0!</v>
      </c>
      <c r="J7" s="18" t="e">
        <f t="shared" si="9"/>
        <v>#DIV/0!</v>
      </c>
      <c r="K7" s="18" t="e">
        <f t="shared" si="9"/>
        <v>#DIV/0!</v>
      </c>
      <c r="L7" s="18" t="e">
        <f t="shared" si="9"/>
        <v>#DIV/0!</v>
      </c>
      <c r="M7" s="18" t="e">
        <f t="shared" si="9"/>
        <v>#DIV/0!</v>
      </c>
      <c r="N7" s="25"/>
      <c r="P7" s="12"/>
      <c r="Q7" s="18">
        <f>Q6/Q3</f>
        <v>0.93861013342064337</v>
      </c>
      <c r="R7" s="18">
        <f t="shared" ref="R7:AB7" si="10">R6/R3</f>
        <v>0.91970848001976402</v>
      </c>
      <c r="S7" s="18">
        <f t="shared" si="10"/>
        <v>0.77676404930602738</v>
      </c>
      <c r="T7" s="18">
        <f t="shared" si="10"/>
        <v>0.81536189069423926</v>
      </c>
      <c r="U7" s="18">
        <f t="shared" si="10"/>
        <v>0.82189119170984459</v>
      </c>
      <c r="V7" s="18">
        <f t="shared" si="10"/>
        <v>0.82975379779989522</v>
      </c>
      <c r="W7" s="18">
        <f t="shared" si="10"/>
        <v>0.95547279792746109</v>
      </c>
      <c r="X7" s="18">
        <f t="shared" si="10"/>
        <v>0.7273893521488134</v>
      </c>
      <c r="Y7" s="18">
        <f t="shared" si="10"/>
        <v>0.91056686846450197</v>
      </c>
      <c r="Z7" s="18">
        <f t="shared" si="10"/>
        <v>0.87214791502753741</v>
      </c>
      <c r="AA7" s="18">
        <f t="shared" si="10"/>
        <v>0.80350665054413539</v>
      </c>
      <c r="AB7" s="18">
        <f t="shared" si="10"/>
        <v>0.87490377213240955</v>
      </c>
      <c r="AC7" s="25"/>
      <c r="AE7" s="12"/>
      <c r="AF7" s="18" t="e">
        <f>AF6/AF3</f>
        <v>#DIV/0!</v>
      </c>
      <c r="AG7" s="18" t="e">
        <f t="shared" ref="AG7:AQ7" si="11">AG6/AG3</f>
        <v>#DIV/0!</v>
      </c>
      <c r="AH7" s="18" t="e">
        <f t="shared" si="11"/>
        <v>#DIV/0!</v>
      </c>
      <c r="AI7" s="18" t="e">
        <f t="shared" si="11"/>
        <v>#DIV/0!</v>
      </c>
      <c r="AJ7" s="18" t="e">
        <f t="shared" si="11"/>
        <v>#DIV/0!</v>
      </c>
      <c r="AK7" s="18" t="e">
        <f t="shared" si="11"/>
        <v>#DIV/0!</v>
      </c>
      <c r="AL7" s="18" t="e">
        <f t="shared" si="11"/>
        <v>#DIV/0!</v>
      </c>
      <c r="AM7" s="18" t="e">
        <f t="shared" si="11"/>
        <v>#DIV/0!</v>
      </c>
      <c r="AN7" s="18" t="e">
        <f t="shared" si="11"/>
        <v>#DIV/0!</v>
      </c>
      <c r="AO7" s="18" t="e">
        <f t="shared" si="11"/>
        <v>#DIV/0!</v>
      </c>
      <c r="AP7" s="18" t="e">
        <f t="shared" si="11"/>
        <v>#DIV/0!</v>
      </c>
      <c r="AQ7" s="18" t="e">
        <f t="shared" si="11"/>
        <v>#DIV/0!</v>
      </c>
      <c r="AR7" s="25"/>
    </row>
    <row r="8" spans="1:44" x14ac:dyDescent="0.35">
      <c r="A8" s="19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P8" s="19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  <c r="AE8" s="19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7"/>
    </row>
    <row r="9" spans="1:44" x14ac:dyDescent="0.35">
      <c r="A9" s="77" t="s">
        <v>59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>
        <f t="shared" ref="N9:N15" si="12">SUM(B9:M9)</f>
        <v>0</v>
      </c>
      <c r="P9" s="32" t="s">
        <v>59</v>
      </c>
      <c r="Q9" s="45">
        <f>SUMIFS('Gastos 19'!$F:$F,'Gastos 19'!$E:$E,'Cuenta Resultados'!Q2,'Gastos 19'!$A:$A,'Cuenta Resultados'!$P$9)</f>
        <v>5000</v>
      </c>
      <c r="R9" s="45">
        <f>SUMIFS('Gastos 19'!$F:$F,'Gastos 19'!$E:$E,'Cuenta Resultados'!R2,'Gastos 19'!$A:$A,'Cuenta Resultados'!$P$9)</f>
        <v>4500</v>
      </c>
      <c r="S9" s="45">
        <f>SUMIFS('Gastos 19'!$F:$F,'Gastos 19'!$E:$E,'Cuenta Resultados'!S2,'Gastos 19'!$A:$A,'Cuenta Resultados'!$P$9)</f>
        <v>6000</v>
      </c>
      <c r="T9" s="45">
        <f>SUMIFS('Gastos 19'!$F:$F,'Gastos 19'!$E:$E,'Cuenta Resultados'!T2,'Gastos 19'!$A:$A,'Cuenta Resultados'!$P$9)</f>
        <v>6500</v>
      </c>
      <c r="U9" s="45">
        <f>SUMIFS('Gastos 19'!$F:$F,'Gastos 19'!$E:$E,'Cuenta Resultados'!U2,'Gastos 19'!$A:$A,'Cuenta Resultados'!$P$9)</f>
        <v>5000</v>
      </c>
      <c r="V9" s="45">
        <f>SUMIFS('Gastos 19'!$F:$F,'Gastos 19'!$E:$E,'Cuenta Resultados'!V2,'Gastos 19'!$A:$A,'Cuenta Resultados'!$P$9)</f>
        <v>5500</v>
      </c>
      <c r="W9" s="45">
        <f>SUMIFS('Gastos 19'!$F:$F,'Gastos 19'!$E:$E,'Cuenta Resultados'!W2,'Gastos 19'!$A:$A,'Cuenta Resultados'!$P$9)</f>
        <v>5000</v>
      </c>
      <c r="X9" s="45">
        <f>SUMIFS('Gastos 19'!$F:$F,'Gastos 19'!$E:$E,'Cuenta Resultados'!X2,'Gastos 19'!$A:$A,'Cuenta Resultados'!$P$9)</f>
        <v>6000</v>
      </c>
      <c r="Y9" s="45">
        <f>SUMIFS('Gastos 19'!$F:$F,'Gastos 19'!$E:$E,'Cuenta Resultados'!Y2,'Gastos 19'!$A:$A,'Cuenta Resultados'!$P$9)</f>
        <v>4500</v>
      </c>
      <c r="Z9" s="45">
        <f>SUMIFS('Gastos 19'!$F:$F,'Gastos 19'!$E:$E,'Cuenta Resultados'!Z2,'Gastos 19'!$A:$A,'Cuenta Resultados'!$P$9)</f>
        <v>4500</v>
      </c>
      <c r="AA9" s="45">
        <f>SUMIFS('Gastos 19'!$F:$F,'Gastos 19'!$E:$E,'Cuenta Resultados'!AA2,'Gastos 19'!$A:$A,'Cuenta Resultados'!$P$9)</f>
        <v>4500</v>
      </c>
      <c r="AB9" s="45">
        <f>SUMIFS('Gastos 19'!$F:$F,'Gastos 19'!$E:$E,'Cuenta Resultados'!AB2,'Gastos 19'!$A:$A,'Cuenta Resultados'!$P$9)</f>
        <v>4500</v>
      </c>
      <c r="AC9" s="30">
        <f t="shared" ref="AC9:AC15" si="13">SUM(Q9:AB9)</f>
        <v>61500</v>
      </c>
      <c r="AE9" s="94" t="s">
        <v>59</v>
      </c>
      <c r="AF9" s="95">
        <f>SUMIFS('Gastos 19'!$F:$F,'Gastos 19'!$E:$E,'Cuenta Resultados'!AF2,'Gastos 19'!$A:$A,'Cuenta Resultados'!$P$9)</f>
        <v>5000</v>
      </c>
      <c r="AG9" s="95">
        <f>SUMIFS('Gastos 19'!$F:$F,'Gastos 19'!$E:$E,'Cuenta Resultados'!AG2,'Gastos 19'!$A:$A,'Cuenta Resultados'!$P$9)</f>
        <v>4500</v>
      </c>
      <c r="AH9" s="95">
        <f>SUMIFS('Gastos 19'!$F:$F,'Gastos 19'!$E:$E,'Cuenta Resultados'!AH2,'Gastos 19'!$A:$A,'Cuenta Resultados'!$P$9)</f>
        <v>6000</v>
      </c>
      <c r="AI9" s="95">
        <f>SUMIFS('Gastos 19'!$F:$F,'Gastos 19'!$E:$E,'Cuenta Resultados'!AI2,'Gastos 19'!$A:$A,'Cuenta Resultados'!$P$9)</f>
        <v>6500</v>
      </c>
      <c r="AJ9" s="95">
        <f>SUMIFS('Gastos 19'!$F:$F,'Gastos 19'!$E:$E,'Cuenta Resultados'!AJ2,'Gastos 19'!$A:$A,'Cuenta Resultados'!$P$9)</f>
        <v>5000</v>
      </c>
      <c r="AK9" s="95">
        <f>SUMIFS('Gastos 19'!$F:$F,'Gastos 19'!$E:$E,'Cuenta Resultados'!AK2,'Gastos 19'!$A:$A,'Cuenta Resultados'!$P$9)</f>
        <v>5500</v>
      </c>
      <c r="AL9" s="95">
        <f>SUMIFS('Gastos 19'!$F:$F,'Gastos 19'!$E:$E,'Cuenta Resultados'!AL2,'Gastos 19'!$A:$A,'Cuenta Resultados'!$P$9)</f>
        <v>5000</v>
      </c>
      <c r="AM9" s="95">
        <f>SUMIFS('Gastos 19'!$F:$F,'Gastos 19'!$E:$E,'Cuenta Resultados'!AM2,'Gastos 19'!$A:$A,'Cuenta Resultados'!$P$9)</f>
        <v>6000</v>
      </c>
      <c r="AN9" s="95">
        <f>SUMIFS('Gastos 19'!$F:$F,'Gastos 19'!$E:$E,'Cuenta Resultados'!AN2,'Gastos 19'!$A:$A,'Cuenta Resultados'!$P$9)</f>
        <v>4500</v>
      </c>
      <c r="AO9" s="95">
        <f>SUMIFS('Gastos 19'!$F:$F,'Gastos 19'!$E:$E,'Cuenta Resultados'!AO2,'Gastos 19'!$A:$A,'Cuenta Resultados'!$P$9)</f>
        <v>4500</v>
      </c>
      <c r="AP9" s="95">
        <f>SUMIFS('Gastos 19'!$F:$F,'Gastos 19'!$E:$E,'Cuenta Resultados'!AP2,'Gastos 19'!$A:$A,'Cuenta Resultados'!$P$9)</f>
        <v>4500</v>
      </c>
      <c r="AQ9" s="95">
        <f>SUMIFS('Gastos 19'!$F:$F,'Gastos 19'!$E:$E,'Cuenta Resultados'!AQ2,'Gastos 19'!$A:$A,'Cuenta Resultados'!$P$9)</f>
        <v>4500</v>
      </c>
      <c r="AR9" s="96">
        <f t="shared" ref="AR9:AR15" si="14">SUM(AF9:AQ9)</f>
        <v>61500</v>
      </c>
    </row>
    <row r="10" spans="1:44" x14ac:dyDescent="0.35">
      <c r="A10" s="74" t="s">
        <v>38</v>
      </c>
      <c r="B10" s="80">
        <f>SUM(B11:B14)</f>
        <v>0</v>
      </c>
      <c r="C10" s="80">
        <f t="shared" ref="C10:M10" si="15">SUM(C11:C14)</f>
        <v>0</v>
      </c>
      <c r="D10" s="80">
        <f t="shared" si="15"/>
        <v>0</v>
      </c>
      <c r="E10" s="80">
        <f t="shared" si="15"/>
        <v>0</v>
      </c>
      <c r="F10" s="80">
        <f t="shared" si="15"/>
        <v>0</v>
      </c>
      <c r="G10" s="80">
        <f t="shared" si="15"/>
        <v>0</v>
      </c>
      <c r="H10" s="80">
        <f t="shared" si="15"/>
        <v>0</v>
      </c>
      <c r="I10" s="80">
        <f t="shared" si="15"/>
        <v>0</v>
      </c>
      <c r="J10" s="80">
        <f t="shared" si="15"/>
        <v>0</v>
      </c>
      <c r="K10" s="80">
        <f t="shared" si="15"/>
        <v>0</v>
      </c>
      <c r="L10" s="80">
        <f t="shared" si="15"/>
        <v>0</v>
      </c>
      <c r="M10" s="80">
        <f t="shared" si="15"/>
        <v>0</v>
      </c>
      <c r="N10" s="76">
        <f t="shared" si="12"/>
        <v>0</v>
      </c>
      <c r="P10" s="14" t="s">
        <v>38</v>
      </c>
      <c r="Q10" s="4">
        <f>SUM(Q11:Q14)</f>
        <v>1130</v>
      </c>
      <c r="R10" s="4">
        <f t="shared" ref="R10:AB10" si="16">SUM(R11:R14)</f>
        <v>1730</v>
      </c>
      <c r="S10" s="4">
        <f t="shared" si="16"/>
        <v>2220</v>
      </c>
      <c r="T10" s="4">
        <f t="shared" si="16"/>
        <v>2230</v>
      </c>
      <c r="U10" s="4">
        <f t="shared" si="16"/>
        <v>2040</v>
      </c>
      <c r="V10" s="4">
        <f t="shared" si="16"/>
        <v>3340</v>
      </c>
      <c r="W10" s="4">
        <f t="shared" si="16"/>
        <v>2240</v>
      </c>
      <c r="X10" s="4">
        <f t="shared" si="16"/>
        <v>4080</v>
      </c>
      <c r="Y10" s="4">
        <f t="shared" si="16"/>
        <v>2260</v>
      </c>
      <c r="Z10" s="4">
        <f t="shared" si="16"/>
        <v>2260</v>
      </c>
      <c r="AA10" s="4">
        <f t="shared" si="16"/>
        <v>2260</v>
      </c>
      <c r="AB10" s="4">
        <f t="shared" si="16"/>
        <v>2260</v>
      </c>
      <c r="AC10" s="29">
        <f t="shared" si="13"/>
        <v>28050</v>
      </c>
      <c r="AE10" s="91" t="s">
        <v>38</v>
      </c>
      <c r="AF10" s="97">
        <f>SUM(AF11:AF14)</f>
        <v>0</v>
      </c>
      <c r="AG10" s="97">
        <f t="shared" ref="AG10:AQ10" si="17">SUM(AG11:AG14)</f>
        <v>0</v>
      </c>
      <c r="AH10" s="97">
        <f t="shared" si="17"/>
        <v>0</v>
      </c>
      <c r="AI10" s="97">
        <f t="shared" si="17"/>
        <v>0</v>
      </c>
      <c r="AJ10" s="97">
        <f t="shared" si="17"/>
        <v>0</v>
      </c>
      <c r="AK10" s="97">
        <f t="shared" si="17"/>
        <v>0</v>
      </c>
      <c r="AL10" s="97">
        <f t="shared" si="17"/>
        <v>0</v>
      </c>
      <c r="AM10" s="97">
        <f t="shared" si="17"/>
        <v>0</v>
      </c>
      <c r="AN10" s="97">
        <f t="shared" si="17"/>
        <v>0</v>
      </c>
      <c r="AO10" s="97">
        <f t="shared" si="17"/>
        <v>0</v>
      </c>
      <c r="AP10" s="97">
        <f t="shared" si="17"/>
        <v>0</v>
      </c>
      <c r="AQ10" s="97">
        <f t="shared" si="17"/>
        <v>0</v>
      </c>
      <c r="AR10" s="93">
        <f t="shared" si="14"/>
        <v>0</v>
      </c>
    </row>
    <row r="11" spans="1:44" x14ac:dyDescent="0.35">
      <c r="A11" s="15" t="s">
        <v>39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76">
        <f t="shared" si="12"/>
        <v>0</v>
      </c>
      <c r="P11" s="15" t="s">
        <v>39</v>
      </c>
      <c r="Q11" s="22">
        <f>SUMIFS('Gastos 19'!$F:$F,'Gastos 19'!$E:$E,'Cuenta Resultados'!Q2,'Gastos 19'!$A:$A,'Cuenta Resultados'!$P$11)</f>
        <v>140</v>
      </c>
      <c r="R11" s="22">
        <f>SUMIFS('Gastos 19'!$F:$F,'Gastos 19'!$E:$E,'Cuenta Resultados'!R2,'Gastos 19'!$A:$A,'Cuenta Resultados'!$P$11)</f>
        <v>100</v>
      </c>
      <c r="S11" s="22">
        <f>SUMIFS('Gastos 19'!$F:$F,'Gastos 19'!$E:$E,'Cuenta Resultados'!S2,'Gastos 19'!$A:$A,'Cuenta Resultados'!$P$11)</f>
        <v>100</v>
      </c>
      <c r="T11" s="22">
        <f>SUMIFS('Gastos 19'!$F:$F,'Gastos 19'!$E:$E,'Cuenta Resultados'!T2,'Gastos 19'!$A:$A,'Cuenta Resultados'!$P$11)</f>
        <v>100</v>
      </c>
      <c r="U11" s="22">
        <f>SUMIFS('Gastos 19'!$F:$F,'Gastos 19'!$E:$E,'Cuenta Resultados'!U2,'Gastos 19'!$A:$A,'Cuenta Resultados'!$P$11)</f>
        <v>140</v>
      </c>
      <c r="V11" s="22">
        <f>SUMIFS('Gastos 19'!$F:$F,'Gastos 19'!$E:$E,'Cuenta Resultados'!V2,'Gastos 19'!$A:$A,'Cuenta Resultados'!$P$11)</f>
        <v>140</v>
      </c>
      <c r="W11" s="22">
        <f>SUMIFS('Gastos 19'!$F:$F,'Gastos 19'!$E:$E,'Cuenta Resultados'!W2,'Gastos 19'!$A:$A,'Cuenta Resultados'!$P$11)</f>
        <v>140</v>
      </c>
      <c r="X11" s="22">
        <f>SUMIFS('Gastos 19'!$F:$F,'Gastos 19'!$E:$E,'Cuenta Resultados'!X2,'Gastos 19'!$A:$A,'Cuenta Resultados'!$P$11)</f>
        <v>180</v>
      </c>
      <c r="Y11" s="22">
        <f>SUMIFS('Gastos 19'!$F:$F,'Gastos 19'!$E:$E,'Cuenta Resultados'!Y2,'Gastos 19'!$A:$A,'Cuenta Resultados'!$P$11)</f>
        <v>260</v>
      </c>
      <c r="Z11" s="22">
        <f>SUMIFS('Gastos 19'!$F:$F,'Gastos 19'!$E:$E,'Cuenta Resultados'!Z2,'Gastos 19'!$A:$A,'Cuenta Resultados'!$P$11)</f>
        <v>260</v>
      </c>
      <c r="AA11" s="22">
        <f>SUMIFS('Gastos 19'!$F:$F,'Gastos 19'!$E:$E,'Cuenta Resultados'!AA2,'Gastos 19'!$A:$A,'Cuenta Resultados'!$P$11)</f>
        <v>260</v>
      </c>
      <c r="AB11" s="22">
        <f>SUMIFS('Gastos 19'!$F:$F,'Gastos 19'!$E:$E,'Cuenta Resultados'!AB2,'Gastos 19'!$A:$A,'Cuenta Resultados'!$P$11)</f>
        <v>260</v>
      </c>
      <c r="AC11" s="29">
        <f t="shared" si="13"/>
        <v>2080</v>
      </c>
      <c r="AE11" s="15" t="s">
        <v>39</v>
      </c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93">
        <f t="shared" si="14"/>
        <v>0</v>
      </c>
    </row>
    <row r="12" spans="1:44" x14ac:dyDescent="0.35">
      <c r="A12" s="20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76">
        <f t="shared" si="12"/>
        <v>0</v>
      </c>
      <c r="P12" s="20" t="s">
        <v>60</v>
      </c>
      <c r="Q12" s="22">
        <f>SUMIFS('Gastos 19'!$F:$F,'Gastos 19'!$E:$E,'Cuenta Resultados'!Q2,'Gastos 19'!$A:$A,'Cuenta Resultados'!$P$12)</f>
        <v>40</v>
      </c>
      <c r="R12" s="22">
        <f>SUMIFS('Gastos 19'!$F:$F,'Gastos 19'!$E:$E,'Cuenta Resultados'!R2,'Gastos 19'!$A:$A,'Cuenta Resultados'!$P$12)</f>
        <v>80</v>
      </c>
      <c r="S12" s="22">
        <f>SUMIFS('Gastos 19'!$F:$F,'Gastos 19'!$E:$E,'Cuenta Resultados'!S2,'Gastos 19'!$A:$A,'Cuenta Resultados'!$P$12)</f>
        <v>70</v>
      </c>
      <c r="T12" s="22">
        <f>SUMIFS('Gastos 19'!$F:$F,'Gastos 19'!$E:$E,'Cuenta Resultados'!T2,'Gastos 19'!$A:$A,'Cuenta Resultados'!$P$12)</f>
        <v>80</v>
      </c>
      <c r="U12" s="22">
        <f>SUMIFS('Gastos 19'!$F:$F,'Gastos 19'!$E:$E,'Cuenta Resultados'!U2,'Gastos 19'!$A:$A,'Cuenta Resultados'!$P$12)</f>
        <v>100</v>
      </c>
      <c r="V12" s="22">
        <f>SUMIFS('Gastos 19'!$F:$F,'Gastos 19'!$E:$E,'Cuenta Resultados'!V2,'Gastos 19'!$A:$A,'Cuenta Resultados'!$P$12)</f>
        <v>200</v>
      </c>
      <c r="W12" s="22">
        <f>SUMIFS('Gastos 19'!$F:$F,'Gastos 19'!$E:$E,'Cuenta Resultados'!W2,'Gastos 19'!$A:$A,'Cuenta Resultados'!$P$12)</f>
        <v>200</v>
      </c>
      <c r="X12" s="22">
        <f>SUMIFS('Gastos 19'!$F:$F,'Gastos 19'!$E:$E,'Cuenta Resultados'!X2,'Gastos 19'!$A:$A,'Cuenta Resultados'!$P$12)</f>
        <v>500</v>
      </c>
      <c r="Y12" s="22">
        <f>SUMIFS('Gastos 19'!$F:$F,'Gastos 19'!$E:$E,'Cuenta Resultados'!Y2,'Gastos 19'!$A:$A,'Cuenta Resultados'!$P$12)</f>
        <v>100</v>
      </c>
      <c r="Z12" s="22">
        <f>SUMIFS('Gastos 19'!$F:$F,'Gastos 19'!$E:$E,'Cuenta Resultados'!Z2,'Gastos 19'!$A:$A,'Cuenta Resultados'!$P$12)</f>
        <v>100</v>
      </c>
      <c r="AA12" s="22">
        <f>SUMIFS('Gastos 19'!$F:$F,'Gastos 19'!$E:$E,'Cuenta Resultados'!AA2,'Gastos 19'!$A:$A,'Cuenta Resultados'!$P$12)</f>
        <v>100</v>
      </c>
      <c r="AB12" s="22">
        <f>SUMIFS('Gastos 19'!$F:$F,'Gastos 19'!$E:$E,'Cuenta Resultados'!AB2,'Gastos 19'!$A:$A,'Cuenta Resultados'!$P$12)</f>
        <v>100</v>
      </c>
      <c r="AC12" s="29">
        <f t="shared" si="13"/>
        <v>1670</v>
      </c>
      <c r="AE12" s="20" t="s">
        <v>60</v>
      </c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93">
        <f t="shared" si="14"/>
        <v>0</v>
      </c>
    </row>
    <row r="13" spans="1:44" x14ac:dyDescent="0.35">
      <c r="A13" s="15" t="s">
        <v>61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76">
        <f t="shared" si="12"/>
        <v>0</v>
      </c>
      <c r="P13" s="15" t="s">
        <v>61</v>
      </c>
      <c r="Q13" s="22">
        <f>SUMIFS('Gastos 19'!$F:$F,'Gastos 19'!$E:$E,'Cuenta Resultados'!Q2,'Gastos 19'!$A:$A,'Cuenta Resultados'!$P$13)</f>
        <v>600</v>
      </c>
      <c r="R13" s="22">
        <f>SUMIFS('Gastos 19'!$F:$F,'Gastos 19'!$E:$E,'Cuenta Resultados'!R2,'Gastos 19'!$A:$A,'Cuenta Resultados'!$P$13)</f>
        <v>1000</v>
      </c>
      <c r="S13" s="22">
        <f>SUMIFS('Gastos 19'!$F:$F,'Gastos 19'!$E:$E,'Cuenta Resultados'!S2,'Gastos 19'!$A:$A,'Cuenta Resultados'!$P$13)</f>
        <v>1500</v>
      </c>
      <c r="T13" s="22">
        <f>SUMIFS('Gastos 19'!$F:$F,'Gastos 19'!$E:$E,'Cuenta Resultados'!T2,'Gastos 19'!$A:$A,'Cuenta Resultados'!$P$13)</f>
        <v>1000</v>
      </c>
      <c r="U13" s="22">
        <f>SUMIFS('Gastos 19'!$F:$F,'Gastos 19'!$E:$E,'Cuenta Resultados'!U2,'Gastos 19'!$A:$A,'Cuenta Resultados'!$P$13)</f>
        <v>700</v>
      </c>
      <c r="V13" s="22">
        <f>SUMIFS('Gastos 19'!$F:$F,'Gastos 19'!$E:$E,'Cuenta Resultados'!V2,'Gastos 19'!$A:$A,'Cuenta Resultados'!$P$13)</f>
        <v>1200</v>
      </c>
      <c r="W13" s="22">
        <f>SUMIFS('Gastos 19'!$F:$F,'Gastos 19'!$E:$E,'Cuenta Resultados'!W2,'Gastos 19'!$A:$A,'Cuenta Resultados'!$P$13)</f>
        <v>700</v>
      </c>
      <c r="X13" s="22">
        <f>SUMIFS('Gastos 19'!$F:$F,'Gastos 19'!$E:$E,'Cuenta Resultados'!X2,'Gastos 19'!$A:$A,'Cuenta Resultados'!$P$13)</f>
        <v>1000</v>
      </c>
      <c r="Y13" s="22">
        <f>SUMIFS('Gastos 19'!$F:$F,'Gastos 19'!$E:$E,'Cuenta Resultados'!Y2,'Gastos 19'!$A:$A,'Cuenta Resultados'!$P$13)</f>
        <v>800</v>
      </c>
      <c r="Z13" s="22">
        <f>SUMIFS('Gastos 19'!$F:$F,'Gastos 19'!$E:$E,'Cuenta Resultados'!Z2,'Gastos 19'!$A:$A,'Cuenta Resultados'!$P$13)</f>
        <v>800</v>
      </c>
      <c r="AA13" s="22">
        <f>SUMIFS('Gastos 19'!$F:$F,'Gastos 19'!$E:$E,'Cuenta Resultados'!AA2,'Gastos 19'!$A:$A,'Cuenta Resultados'!$P$13)</f>
        <v>800</v>
      </c>
      <c r="AB13" s="22">
        <f>SUMIFS('Gastos 19'!$F:$F,'Gastos 19'!$E:$E,'Cuenta Resultados'!AB2,'Gastos 19'!$A:$A,'Cuenta Resultados'!$P$13)</f>
        <v>800</v>
      </c>
      <c r="AC13" s="29">
        <f t="shared" si="13"/>
        <v>10900</v>
      </c>
      <c r="AE13" s="15" t="s">
        <v>61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93">
        <f t="shared" si="14"/>
        <v>0</v>
      </c>
    </row>
    <row r="14" spans="1:44" x14ac:dyDescent="0.35">
      <c r="A14" s="20" t="s">
        <v>62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76">
        <f t="shared" si="12"/>
        <v>0</v>
      </c>
      <c r="P14" s="20" t="s">
        <v>62</v>
      </c>
      <c r="Q14" s="22">
        <f>SUMIFS('Gastos 19'!$F:$F,'Gastos 19'!$E:$E,'Cuenta Resultados'!Q2,'Gastos 19'!$A:$A,'Cuenta Resultados'!$P$14)</f>
        <v>350</v>
      </c>
      <c r="R14" s="22">
        <f>SUMIFS('Gastos 19'!$F:$F,'Gastos 19'!$E:$E,'Cuenta Resultados'!R2,'Gastos 19'!$A:$A,'Cuenta Resultados'!$P$14)</f>
        <v>550</v>
      </c>
      <c r="S14" s="22">
        <f>SUMIFS('Gastos 19'!$F:$F,'Gastos 19'!$E:$E,'Cuenta Resultados'!S2,'Gastos 19'!$A:$A,'Cuenta Resultados'!$P$14)</f>
        <v>550</v>
      </c>
      <c r="T14" s="22">
        <f>SUMIFS('Gastos 19'!$F:$F,'Gastos 19'!$E:$E,'Cuenta Resultados'!T2,'Gastos 19'!$A:$A,'Cuenta Resultados'!$P$14)</f>
        <v>1050</v>
      </c>
      <c r="U14" s="22">
        <f>SUMIFS('Gastos 19'!$F:$F,'Gastos 19'!$E:$E,'Cuenta Resultados'!U2,'Gastos 19'!$A:$A,'Cuenta Resultados'!$P$14)</f>
        <v>1100</v>
      </c>
      <c r="V14" s="22">
        <f>SUMIFS('Gastos 19'!$F:$F,'Gastos 19'!$E:$E,'Cuenta Resultados'!V2,'Gastos 19'!$A:$A,'Cuenta Resultados'!$P$14)</f>
        <v>1800</v>
      </c>
      <c r="W14" s="22">
        <f>SUMIFS('Gastos 19'!$F:$F,'Gastos 19'!$E:$E,'Cuenta Resultados'!W2,'Gastos 19'!$A:$A,'Cuenta Resultados'!$P$14)</f>
        <v>1200</v>
      </c>
      <c r="X14" s="22">
        <f>SUMIFS('Gastos 19'!$F:$F,'Gastos 19'!$E:$E,'Cuenta Resultados'!X2,'Gastos 19'!$A:$A,'Cuenta Resultados'!$P$14)</f>
        <v>2400</v>
      </c>
      <c r="Y14" s="22">
        <f>SUMIFS('Gastos 19'!$F:$F,'Gastos 19'!$E:$E,'Cuenta Resultados'!Y2,'Gastos 19'!$A:$A,'Cuenta Resultados'!$P$14)</f>
        <v>1100</v>
      </c>
      <c r="Z14" s="22">
        <f>SUMIFS('Gastos 19'!$F:$F,'Gastos 19'!$E:$E,'Cuenta Resultados'!Z2,'Gastos 19'!$A:$A,'Cuenta Resultados'!$P$14)</f>
        <v>1100</v>
      </c>
      <c r="AA14" s="22">
        <f>SUMIFS('Gastos 19'!$F:$F,'Gastos 19'!$E:$E,'Cuenta Resultados'!AA2,'Gastos 19'!$A:$A,'Cuenta Resultados'!$P$14)</f>
        <v>1100</v>
      </c>
      <c r="AB14" s="22">
        <f>SUMIFS('Gastos 19'!$F:$F,'Gastos 19'!$E:$E,'Cuenta Resultados'!AB2,'Gastos 19'!$A:$A,'Cuenta Resultados'!$P$14)</f>
        <v>1100</v>
      </c>
      <c r="AC14" s="29">
        <f t="shared" si="13"/>
        <v>13400</v>
      </c>
      <c r="AE14" s="20" t="s">
        <v>62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93">
        <f t="shared" si="14"/>
        <v>0</v>
      </c>
    </row>
    <row r="15" spans="1:44" x14ac:dyDescent="0.35">
      <c r="A15" s="16" t="s">
        <v>40</v>
      </c>
      <c r="B15" s="17">
        <f t="shared" ref="B15:M15" si="18">B6-B9-B10</f>
        <v>0</v>
      </c>
      <c r="C15" s="17">
        <f t="shared" si="18"/>
        <v>0</v>
      </c>
      <c r="D15" s="17">
        <f t="shared" si="18"/>
        <v>0</v>
      </c>
      <c r="E15" s="17">
        <f t="shared" si="18"/>
        <v>0</v>
      </c>
      <c r="F15" s="17">
        <f t="shared" si="18"/>
        <v>0</v>
      </c>
      <c r="G15" s="17">
        <f t="shared" si="18"/>
        <v>0</v>
      </c>
      <c r="H15" s="17">
        <f t="shared" si="18"/>
        <v>0</v>
      </c>
      <c r="I15" s="17">
        <f t="shared" si="18"/>
        <v>0</v>
      </c>
      <c r="J15" s="17">
        <f t="shared" si="18"/>
        <v>0</v>
      </c>
      <c r="K15" s="17">
        <f t="shared" si="18"/>
        <v>0</v>
      </c>
      <c r="L15" s="17">
        <f t="shared" si="18"/>
        <v>0</v>
      </c>
      <c r="M15" s="17">
        <f t="shared" si="18"/>
        <v>0</v>
      </c>
      <c r="N15" s="24">
        <f t="shared" si="12"/>
        <v>0</v>
      </c>
      <c r="P15" s="16" t="s">
        <v>40</v>
      </c>
      <c r="Q15" s="17">
        <f t="shared" ref="Q15:AB15" si="19">Q6-Q9-Q10</f>
        <v>16804</v>
      </c>
      <c r="R15" s="17">
        <f t="shared" si="19"/>
        <v>8661</v>
      </c>
      <c r="S15" s="17">
        <f t="shared" si="19"/>
        <v>-217</v>
      </c>
      <c r="T15" s="17">
        <f t="shared" si="19"/>
        <v>102</v>
      </c>
      <c r="U15" s="17">
        <f t="shared" si="19"/>
        <v>-1964</v>
      </c>
      <c r="V15" s="17">
        <f t="shared" si="19"/>
        <v>-2504</v>
      </c>
      <c r="W15" s="17">
        <f t="shared" si="19"/>
        <v>4562</v>
      </c>
      <c r="X15" s="17">
        <f t="shared" si="19"/>
        <v>-5544</v>
      </c>
      <c r="Y15" s="17">
        <f t="shared" si="19"/>
        <v>6476</v>
      </c>
      <c r="Z15" s="17">
        <f t="shared" si="19"/>
        <v>2108</v>
      </c>
      <c r="AA15" s="17">
        <f t="shared" si="19"/>
        <v>-1444</v>
      </c>
      <c r="AB15" s="17">
        <f t="shared" si="19"/>
        <v>2332</v>
      </c>
      <c r="AC15" s="24">
        <f t="shared" si="13"/>
        <v>29372</v>
      </c>
      <c r="AE15" s="16" t="s">
        <v>40</v>
      </c>
      <c r="AF15" s="17">
        <f t="shared" ref="AF15:AQ15" si="20">AF6-AF9-AF10</f>
        <v>-5000</v>
      </c>
      <c r="AG15" s="17">
        <f t="shared" si="20"/>
        <v>-4500</v>
      </c>
      <c r="AH15" s="17">
        <f t="shared" si="20"/>
        <v>-6000</v>
      </c>
      <c r="AI15" s="17">
        <f t="shared" si="20"/>
        <v>-6500</v>
      </c>
      <c r="AJ15" s="17">
        <f t="shared" si="20"/>
        <v>-5000</v>
      </c>
      <c r="AK15" s="17">
        <f t="shared" si="20"/>
        <v>-5500</v>
      </c>
      <c r="AL15" s="17">
        <f t="shared" si="20"/>
        <v>-5000</v>
      </c>
      <c r="AM15" s="17">
        <f t="shared" si="20"/>
        <v>-6000</v>
      </c>
      <c r="AN15" s="17">
        <f t="shared" si="20"/>
        <v>-4500</v>
      </c>
      <c r="AO15" s="17">
        <f t="shared" si="20"/>
        <v>-4500</v>
      </c>
      <c r="AP15" s="17">
        <f t="shared" si="20"/>
        <v>-4500</v>
      </c>
      <c r="AQ15" s="17">
        <f t="shared" si="20"/>
        <v>-4500</v>
      </c>
      <c r="AR15" s="24">
        <f t="shared" si="14"/>
        <v>-61500</v>
      </c>
    </row>
    <row r="16" spans="1:44" x14ac:dyDescent="0.35">
      <c r="A16" s="19"/>
      <c r="B16" s="21" t="e">
        <f>B15/B3</f>
        <v>#DIV/0!</v>
      </c>
      <c r="C16" s="21" t="e">
        <f t="shared" ref="C16:M16" si="21">C15/C3</f>
        <v>#DIV/0!</v>
      </c>
      <c r="D16" s="21" t="e">
        <f t="shared" si="21"/>
        <v>#DIV/0!</v>
      </c>
      <c r="E16" s="21" t="e">
        <f t="shared" si="21"/>
        <v>#DIV/0!</v>
      </c>
      <c r="F16" s="21" t="e">
        <f t="shared" si="21"/>
        <v>#DIV/0!</v>
      </c>
      <c r="G16" s="21" t="e">
        <f t="shared" si="21"/>
        <v>#DIV/0!</v>
      </c>
      <c r="H16" s="21" t="e">
        <f t="shared" si="21"/>
        <v>#DIV/0!</v>
      </c>
      <c r="I16" s="21" t="e">
        <f t="shared" si="21"/>
        <v>#DIV/0!</v>
      </c>
      <c r="J16" s="21" t="e">
        <f t="shared" si="21"/>
        <v>#DIV/0!</v>
      </c>
      <c r="K16" s="21" t="e">
        <f t="shared" si="21"/>
        <v>#DIV/0!</v>
      </c>
      <c r="L16" s="21" t="e">
        <f t="shared" si="21"/>
        <v>#DIV/0!</v>
      </c>
      <c r="M16" s="21" t="e">
        <f t="shared" si="21"/>
        <v>#DIV/0!</v>
      </c>
      <c r="N16" s="47"/>
      <c r="P16" s="19"/>
      <c r="Q16" s="21">
        <f>Q15/Q3</f>
        <v>0.68773021199967255</v>
      </c>
      <c r="R16" s="21">
        <f t="shared" ref="R16:AB16" si="22">R15/R3</f>
        <v>0.53492681119140262</v>
      </c>
      <c r="S16" s="21">
        <f t="shared" si="22"/>
        <v>-2.106182665243133E-2</v>
      </c>
      <c r="T16" s="21">
        <f t="shared" si="22"/>
        <v>9.4165435745937956E-3</v>
      </c>
      <c r="U16" s="21">
        <f t="shared" si="22"/>
        <v>-0.31800518134715028</v>
      </c>
      <c r="V16" s="21">
        <f t="shared" si="22"/>
        <v>-0.32792037716081718</v>
      </c>
      <c r="W16" s="21">
        <f t="shared" si="22"/>
        <v>0.36933290155440412</v>
      </c>
      <c r="X16" s="21">
        <f t="shared" si="22"/>
        <v>-0.88903143040410515</v>
      </c>
      <c r="Y16" s="21">
        <f t="shared" si="22"/>
        <v>0.44551458447991193</v>
      </c>
      <c r="Z16" s="21">
        <f t="shared" si="22"/>
        <v>0.2073170731707317</v>
      </c>
      <c r="AA16" s="21">
        <f t="shared" si="22"/>
        <v>-0.21825876662636035</v>
      </c>
      <c r="AB16" s="21">
        <f t="shared" si="22"/>
        <v>0.22440338722093919</v>
      </c>
      <c r="AC16" s="47"/>
      <c r="AE16" s="19"/>
      <c r="AF16" s="21" t="e">
        <f>AF15/AF3</f>
        <v>#DIV/0!</v>
      </c>
      <c r="AG16" s="21" t="e">
        <f t="shared" ref="AG16:AQ16" si="23">AG15/AG3</f>
        <v>#DIV/0!</v>
      </c>
      <c r="AH16" s="21" t="e">
        <f t="shared" si="23"/>
        <v>#DIV/0!</v>
      </c>
      <c r="AI16" s="21" t="e">
        <f t="shared" si="23"/>
        <v>#DIV/0!</v>
      </c>
      <c r="AJ16" s="21" t="e">
        <f t="shared" si="23"/>
        <v>#DIV/0!</v>
      </c>
      <c r="AK16" s="21" t="e">
        <f t="shared" si="23"/>
        <v>#DIV/0!</v>
      </c>
      <c r="AL16" s="21" t="e">
        <f t="shared" si="23"/>
        <v>#DIV/0!</v>
      </c>
      <c r="AM16" s="21" t="e">
        <f t="shared" si="23"/>
        <v>#DIV/0!</v>
      </c>
      <c r="AN16" s="21" t="e">
        <f t="shared" si="23"/>
        <v>#DIV/0!</v>
      </c>
      <c r="AO16" s="21" t="e">
        <f t="shared" si="23"/>
        <v>#DIV/0!</v>
      </c>
      <c r="AP16" s="21" t="e">
        <f t="shared" si="23"/>
        <v>#DIV/0!</v>
      </c>
      <c r="AQ16" s="21" t="e">
        <f t="shared" si="23"/>
        <v>#DIV/0!</v>
      </c>
      <c r="AR16" s="47"/>
    </row>
    <row r="17" spans="1:44" x14ac:dyDescent="0.35">
      <c r="A17" s="19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47"/>
      <c r="P17" s="19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47"/>
      <c r="AE17" s="19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47"/>
    </row>
    <row r="18" spans="1:44" x14ac:dyDescent="0.35">
      <c r="A18" s="83" t="s">
        <v>63</v>
      </c>
      <c r="B18" s="84">
        <f>B4+B9+B10</f>
        <v>0</v>
      </c>
      <c r="C18" s="84">
        <f t="shared" ref="C18:N18" si="24">C4+C9+C10</f>
        <v>0</v>
      </c>
      <c r="D18" s="84">
        <f t="shared" si="24"/>
        <v>0</v>
      </c>
      <c r="E18" s="84">
        <f t="shared" si="24"/>
        <v>0</v>
      </c>
      <c r="F18" s="84">
        <f t="shared" si="24"/>
        <v>0</v>
      </c>
      <c r="G18" s="84">
        <f t="shared" si="24"/>
        <v>0</v>
      </c>
      <c r="H18" s="84">
        <f t="shared" si="24"/>
        <v>0</v>
      </c>
      <c r="I18" s="84">
        <f t="shared" si="24"/>
        <v>0</v>
      </c>
      <c r="J18" s="84">
        <f t="shared" si="24"/>
        <v>0</v>
      </c>
      <c r="K18" s="84">
        <f t="shared" si="24"/>
        <v>0</v>
      </c>
      <c r="L18" s="84">
        <f t="shared" si="24"/>
        <v>0</v>
      </c>
      <c r="M18" s="84">
        <f t="shared" si="24"/>
        <v>0</v>
      </c>
      <c r="N18" s="84">
        <f t="shared" si="24"/>
        <v>0</v>
      </c>
      <c r="P18" s="43" t="s">
        <v>63</v>
      </c>
      <c r="Q18" s="44">
        <f>Q4+Q9+Q10</f>
        <v>7630</v>
      </c>
      <c r="R18" s="44">
        <f t="shared" ref="R18:AC18" si="25">R4+R9+R10</f>
        <v>7530</v>
      </c>
      <c r="S18" s="44">
        <f t="shared" si="25"/>
        <v>10520</v>
      </c>
      <c r="T18" s="44">
        <f t="shared" si="25"/>
        <v>10730</v>
      </c>
      <c r="U18" s="44">
        <f t="shared" si="25"/>
        <v>8140</v>
      </c>
      <c r="V18" s="44">
        <f t="shared" si="25"/>
        <v>10140</v>
      </c>
      <c r="W18" s="44">
        <f t="shared" si="25"/>
        <v>7790</v>
      </c>
      <c r="X18" s="44">
        <f t="shared" si="25"/>
        <v>11780</v>
      </c>
      <c r="Y18" s="44">
        <f t="shared" si="25"/>
        <v>8060</v>
      </c>
      <c r="Z18" s="44">
        <f t="shared" si="25"/>
        <v>8060</v>
      </c>
      <c r="AA18" s="44">
        <f t="shared" si="25"/>
        <v>8060</v>
      </c>
      <c r="AB18" s="44">
        <f t="shared" si="25"/>
        <v>8060</v>
      </c>
      <c r="AC18" s="44">
        <f t="shared" si="25"/>
        <v>106500</v>
      </c>
      <c r="AE18" s="89" t="s">
        <v>63</v>
      </c>
      <c r="AF18" s="90">
        <f>AF4+AF9+AF10</f>
        <v>5000</v>
      </c>
      <c r="AG18" s="90">
        <f t="shared" ref="AG18:AR18" si="26">AG4+AG9+AG10</f>
        <v>4500</v>
      </c>
      <c r="AH18" s="90">
        <f t="shared" si="26"/>
        <v>6000</v>
      </c>
      <c r="AI18" s="90">
        <f t="shared" si="26"/>
        <v>6500</v>
      </c>
      <c r="AJ18" s="90">
        <f t="shared" si="26"/>
        <v>5000</v>
      </c>
      <c r="AK18" s="90">
        <f t="shared" si="26"/>
        <v>5500</v>
      </c>
      <c r="AL18" s="90">
        <f t="shared" si="26"/>
        <v>5000</v>
      </c>
      <c r="AM18" s="90">
        <f t="shared" si="26"/>
        <v>6000</v>
      </c>
      <c r="AN18" s="90">
        <f t="shared" si="26"/>
        <v>4500</v>
      </c>
      <c r="AO18" s="90">
        <f t="shared" si="26"/>
        <v>4500</v>
      </c>
      <c r="AP18" s="90">
        <f t="shared" si="26"/>
        <v>4500</v>
      </c>
      <c r="AQ18" s="90">
        <f t="shared" si="26"/>
        <v>4500</v>
      </c>
      <c r="AR18" s="90">
        <f t="shared" si="26"/>
        <v>61500</v>
      </c>
    </row>
    <row r="19" spans="1:44" x14ac:dyDescent="0.35">
      <c r="A19" s="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  <c r="P19" s="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E19" s="7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9"/>
    </row>
    <row r="20" spans="1:44" x14ac:dyDescent="0.35">
      <c r="A20" s="81" t="s">
        <v>41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2">
        <f t="shared" ref="N20:N21" si="27">SUM(B20:M20)</f>
        <v>0</v>
      </c>
      <c r="P20" s="3" t="s">
        <v>41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31">
        <f t="shared" ref="AC20:AC21" si="28">SUM(Q20:AB20)</f>
        <v>0</v>
      </c>
      <c r="AE20" s="98" t="s">
        <v>41</v>
      </c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9">
        <f t="shared" ref="AR20:AR21" si="29">SUM(AF20:AQ20)</f>
        <v>0</v>
      </c>
    </row>
    <row r="21" spans="1:44" x14ac:dyDescent="0.35">
      <c r="A21" s="5" t="s">
        <v>42</v>
      </c>
      <c r="B21" s="6">
        <f t="shared" ref="B21:M21" si="30">B15-B20</f>
        <v>0</v>
      </c>
      <c r="C21" s="6">
        <f t="shared" si="30"/>
        <v>0</v>
      </c>
      <c r="D21" s="6">
        <f t="shared" si="30"/>
        <v>0</v>
      </c>
      <c r="E21" s="6">
        <f t="shared" si="30"/>
        <v>0</v>
      </c>
      <c r="F21" s="6">
        <f t="shared" si="30"/>
        <v>0</v>
      </c>
      <c r="G21" s="6">
        <f t="shared" si="30"/>
        <v>0</v>
      </c>
      <c r="H21" s="6">
        <f t="shared" si="30"/>
        <v>0</v>
      </c>
      <c r="I21" s="6">
        <f t="shared" si="30"/>
        <v>0</v>
      </c>
      <c r="J21" s="6">
        <f t="shared" si="30"/>
        <v>0</v>
      </c>
      <c r="K21" s="6">
        <f t="shared" si="30"/>
        <v>0</v>
      </c>
      <c r="L21" s="6">
        <f t="shared" si="30"/>
        <v>0</v>
      </c>
      <c r="M21" s="6">
        <f t="shared" si="30"/>
        <v>0</v>
      </c>
      <c r="N21" s="26">
        <f t="shared" si="27"/>
        <v>0</v>
      </c>
      <c r="P21" s="5" t="s">
        <v>42</v>
      </c>
      <c r="Q21" s="6">
        <f t="shared" ref="Q21:AB21" si="31">Q15-Q20</f>
        <v>16804</v>
      </c>
      <c r="R21" s="6">
        <f t="shared" si="31"/>
        <v>8661</v>
      </c>
      <c r="S21" s="6">
        <f t="shared" si="31"/>
        <v>-217</v>
      </c>
      <c r="T21" s="6">
        <f t="shared" si="31"/>
        <v>102</v>
      </c>
      <c r="U21" s="6">
        <f t="shared" si="31"/>
        <v>-1964</v>
      </c>
      <c r="V21" s="6">
        <f t="shared" si="31"/>
        <v>-2504</v>
      </c>
      <c r="W21" s="6">
        <f t="shared" si="31"/>
        <v>4562</v>
      </c>
      <c r="X21" s="6">
        <f t="shared" si="31"/>
        <v>-5544</v>
      </c>
      <c r="Y21" s="6">
        <f t="shared" si="31"/>
        <v>6476</v>
      </c>
      <c r="Z21" s="6">
        <f t="shared" si="31"/>
        <v>2108</v>
      </c>
      <c r="AA21" s="6">
        <f t="shared" si="31"/>
        <v>-1444</v>
      </c>
      <c r="AB21" s="6">
        <f t="shared" si="31"/>
        <v>2332</v>
      </c>
      <c r="AC21" s="26">
        <f t="shared" si="28"/>
        <v>29372</v>
      </c>
      <c r="AE21" s="5" t="s">
        <v>42</v>
      </c>
      <c r="AF21" s="6">
        <f t="shared" ref="AF21:AQ21" si="32">AF15-AF20</f>
        <v>-5000</v>
      </c>
      <c r="AG21" s="6">
        <f t="shared" si="32"/>
        <v>-4500</v>
      </c>
      <c r="AH21" s="6">
        <f t="shared" si="32"/>
        <v>-6000</v>
      </c>
      <c r="AI21" s="6">
        <f t="shared" si="32"/>
        <v>-6500</v>
      </c>
      <c r="AJ21" s="6">
        <f t="shared" si="32"/>
        <v>-5000</v>
      </c>
      <c r="AK21" s="6">
        <f t="shared" si="32"/>
        <v>-5500</v>
      </c>
      <c r="AL21" s="6">
        <f t="shared" si="32"/>
        <v>-5000</v>
      </c>
      <c r="AM21" s="6">
        <f t="shared" si="32"/>
        <v>-6000</v>
      </c>
      <c r="AN21" s="6">
        <f t="shared" si="32"/>
        <v>-4500</v>
      </c>
      <c r="AO21" s="6">
        <f t="shared" si="32"/>
        <v>-4500</v>
      </c>
      <c r="AP21" s="6">
        <f t="shared" si="32"/>
        <v>-4500</v>
      </c>
      <c r="AQ21" s="6">
        <f t="shared" si="32"/>
        <v>-4500</v>
      </c>
      <c r="AR21" s="26">
        <f t="shared" si="29"/>
        <v>-61500</v>
      </c>
    </row>
    <row r="22" spans="1:44" x14ac:dyDescent="0.35">
      <c r="A22" s="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P22" s="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9"/>
      <c r="AE22" s="7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9"/>
    </row>
    <row r="23" spans="1:44" x14ac:dyDescent="0.35">
      <c r="A23" s="52" t="s">
        <v>64</v>
      </c>
      <c r="B23" s="8">
        <f>B21</f>
        <v>0</v>
      </c>
      <c r="C23" s="8">
        <f t="shared" ref="C23:M23" si="33">C21</f>
        <v>0</v>
      </c>
      <c r="D23" s="8">
        <f t="shared" si="33"/>
        <v>0</v>
      </c>
      <c r="E23" s="8">
        <f t="shared" si="33"/>
        <v>0</v>
      </c>
      <c r="F23" s="8">
        <f t="shared" si="33"/>
        <v>0</v>
      </c>
      <c r="G23" s="8">
        <f t="shared" si="33"/>
        <v>0</v>
      </c>
      <c r="H23" s="8">
        <f t="shared" si="33"/>
        <v>0</v>
      </c>
      <c r="I23" s="8">
        <f t="shared" si="33"/>
        <v>0</v>
      </c>
      <c r="J23" s="8">
        <f t="shared" si="33"/>
        <v>0</v>
      </c>
      <c r="K23" s="8">
        <f t="shared" si="33"/>
        <v>0</v>
      </c>
      <c r="L23" s="8">
        <f t="shared" si="33"/>
        <v>0</v>
      </c>
      <c r="M23" s="8">
        <f t="shared" si="33"/>
        <v>0</v>
      </c>
      <c r="N23" s="27">
        <f t="shared" ref="N23" si="34">SUM(B23:M23)</f>
        <v>0</v>
      </c>
      <c r="P23" s="52" t="s">
        <v>64</v>
      </c>
      <c r="Q23" s="8">
        <f>Q21</f>
        <v>16804</v>
      </c>
      <c r="R23" s="8">
        <f t="shared" ref="R23:AB23" si="35">R21</f>
        <v>8661</v>
      </c>
      <c r="S23" s="8">
        <f t="shared" si="35"/>
        <v>-217</v>
      </c>
      <c r="T23" s="8">
        <f t="shared" si="35"/>
        <v>102</v>
      </c>
      <c r="U23" s="8">
        <f t="shared" si="35"/>
        <v>-1964</v>
      </c>
      <c r="V23" s="8">
        <f t="shared" si="35"/>
        <v>-2504</v>
      </c>
      <c r="W23" s="8">
        <f t="shared" si="35"/>
        <v>4562</v>
      </c>
      <c r="X23" s="8">
        <f t="shared" si="35"/>
        <v>-5544</v>
      </c>
      <c r="Y23" s="8">
        <f t="shared" si="35"/>
        <v>6476</v>
      </c>
      <c r="Z23" s="8">
        <f t="shared" si="35"/>
        <v>2108</v>
      </c>
      <c r="AA23" s="8">
        <f t="shared" si="35"/>
        <v>-1444</v>
      </c>
      <c r="AB23" s="8">
        <f t="shared" si="35"/>
        <v>2332</v>
      </c>
      <c r="AC23" s="27">
        <f t="shared" ref="AC23" si="36">SUM(Q23:AB23)</f>
        <v>29372</v>
      </c>
      <c r="AE23" s="52" t="s">
        <v>64</v>
      </c>
      <c r="AF23" s="8">
        <f>AF21</f>
        <v>-5000</v>
      </c>
      <c r="AG23" s="8">
        <f t="shared" ref="AG23:AQ23" si="37">AG21</f>
        <v>-4500</v>
      </c>
      <c r="AH23" s="8">
        <f t="shared" si="37"/>
        <v>-6000</v>
      </c>
      <c r="AI23" s="8">
        <f t="shared" si="37"/>
        <v>-6500</v>
      </c>
      <c r="AJ23" s="8">
        <f t="shared" si="37"/>
        <v>-5000</v>
      </c>
      <c r="AK23" s="8">
        <f t="shared" si="37"/>
        <v>-5500</v>
      </c>
      <c r="AL23" s="8">
        <f t="shared" si="37"/>
        <v>-5000</v>
      </c>
      <c r="AM23" s="8">
        <f t="shared" si="37"/>
        <v>-6000</v>
      </c>
      <c r="AN23" s="8">
        <f t="shared" si="37"/>
        <v>-4500</v>
      </c>
      <c r="AO23" s="8">
        <f t="shared" si="37"/>
        <v>-4500</v>
      </c>
      <c r="AP23" s="8">
        <f t="shared" si="37"/>
        <v>-4500</v>
      </c>
      <c r="AQ23" s="8">
        <f t="shared" si="37"/>
        <v>-4500</v>
      </c>
      <c r="AR23" s="27">
        <f t="shared" ref="AR23" si="38">SUM(AF23:AQ23)</f>
        <v>-61500</v>
      </c>
    </row>
    <row r="24" spans="1:44" x14ac:dyDescent="0.35">
      <c r="A24" s="9"/>
      <c r="B24" s="50" t="e">
        <f t="shared" ref="B24" si="39">B23/B3</f>
        <v>#DIV/0!</v>
      </c>
      <c r="C24" s="50" t="e">
        <f t="shared" ref="C24" si="40">C23/C3</f>
        <v>#DIV/0!</v>
      </c>
      <c r="D24" s="50" t="e">
        <f t="shared" ref="D24" si="41">D23/D3</f>
        <v>#DIV/0!</v>
      </c>
      <c r="E24" s="50" t="e">
        <f t="shared" ref="E24" si="42">E23/E3</f>
        <v>#DIV/0!</v>
      </c>
      <c r="F24" s="50" t="e">
        <f t="shared" ref="F24" si="43">F23/F3</f>
        <v>#DIV/0!</v>
      </c>
      <c r="G24" s="50" t="e">
        <f t="shared" ref="G24" si="44">G23/G3</f>
        <v>#DIV/0!</v>
      </c>
      <c r="H24" s="50" t="e">
        <f t="shared" ref="H24" si="45">H23/H3</f>
        <v>#DIV/0!</v>
      </c>
      <c r="I24" s="50" t="e">
        <f t="shared" ref="I24" si="46">I23/I3</f>
        <v>#DIV/0!</v>
      </c>
      <c r="J24" s="50" t="e">
        <f t="shared" ref="J24" si="47">J23/J3</f>
        <v>#DIV/0!</v>
      </c>
      <c r="K24" s="50" t="e">
        <f t="shared" ref="K24" si="48">K23/K3</f>
        <v>#DIV/0!</v>
      </c>
      <c r="L24" s="50" t="e">
        <f t="shared" ref="L24" si="49">L23/L3</f>
        <v>#DIV/0!</v>
      </c>
      <c r="M24" s="50" t="e">
        <f t="shared" ref="M24" si="50">M23/M3</f>
        <v>#DIV/0!</v>
      </c>
      <c r="N24" s="51"/>
      <c r="P24" s="9"/>
      <c r="Q24" s="50">
        <f t="shared" ref="Q24:AB24" si="51">Q23/Q3</f>
        <v>0.68773021199967255</v>
      </c>
      <c r="R24" s="50">
        <f t="shared" si="51"/>
        <v>0.53492681119140262</v>
      </c>
      <c r="S24" s="50">
        <f t="shared" si="51"/>
        <v>-2.106182665243133E-2</v>
      </c>
      <c r="T24" s="50">
        <f t="shared" si="51"/>
        <v>9.4165435745937956E-3</v>
      </c>
      <c r="U24" s="50">
        <f t="shared" si="51"/>
        <v>-0.31800518134715028</v>
      </c>
      <c r="V24" s="50">
        <f t="shared" si="51"/>
        <v>-0.32792037716081718</v>
      </c>
      <c r="W24" s="50">
        <f t="shared" si="51"/>
        <v>0.36933290155440412</v>
      </c>
      <c r="X24" s="50">
        <f t="shared" si="51"/>
        <v>-0.88903143040410515</v>
      </c>
      <c r="Y24" s="50">
        <f t="shared" si="51"/>
        <v>0.44551458447991193</v>
      </c>
      <c r="Z24" s="50">
        <f t="shared" si="51"/>
        <v>0.2073170731707317</v>
      </c>
      <c r="AA24" s="50">
        <f t="shared" si="51"/>
        <v>-0.21825876662636035</v>
      </c>
      <c r="AB24" s="50">
        <f t="shared" si="51"/>
        <v>0.22440338722093919</v>
      </c>
      <c r="AC24" s="51"/>
      <c r="AE24" s="9"/>
      <c r="AF24" s="50" t="e">
        <f t="shared" ref="AF24" si="52">AF23/AF3</f>
        <v>#DIV/0!</v>
      </c>
      <c r="AG24" s="50" t="e">
        <f t="shared" ref="AG24" si="53">AG23/AG3</f>
        <v>#DIV/0!</v>
      </c>
      <c r="AH24" s="50" t="e">
        <f t="shared" ref="AH24" si="54">AH23/AH3</f>
        <v>#DIV/0!</v>
      </c>
      <c r="AI24" s="50" t="e">
        <f t="shared" ref="AI24" si="55">AI23/AI3</f>
        <v>#DIV/0!</v>
      </c>
      <c r="AJ24" s="50" t="e">
        <f t="shared" ref="AJ24" si="56">AJ23/AJ3</f>
        <v>#DIV/0!</v>
      </c>
      <c r="AK24" s="50" t="e">
        <f t="shared" ref="AK24" si="57">AK23/AK3</f>
        <v>#DIV/0!</v>
      </c>
      <c r="AL24" s="50" t="e">
        <f t="shared" ref="AL24" si="58">AL23/AL3</f>
        <v>#DIV/0!</v>
      </c>
      <c r="AM24" s="50" t="e">
        <f t="shared" ref="AM24" si="59">AM23/AM3</f>
        <v>#DIV/0!</v>
      </c>
      <c r="AN24" s="50" t="e">
        <f t="shared" ref="AN24" si="60">AN23/AN3</f>
        <v>#DIV/0!</v>
      </c>
      <c r="AO24" s="50" t="e">
        <f t="shared" ref="AO24" si="61">AO23/AO3</f>
        <v>#DIV/0!</v>
      </c>
      <c r="AP24" s="50" t="e">
        <f t="shared" ref="AP24" si="62">AP23/AP3</f>
        <v>#DIV/0!</v>
      </c>
      <c r="AQ24" s="50" t="e">
        <f t="shared" ref="AQ24" si="63">AQ23/AQ3</f>
        <v>#DIV/0!</v>
      </c>
      <c r="AR24" s="51"/>
    </row>
  </sheetData>
  <conditionalFormatting sqref="Q7:AB7">
    <cfRule type="cellIs" dxfId="3" priority="3" operator="lessThan">
      <formula>0.8</formula>
    </cfRule>
  </conditionalFormatting>
  <conditionalFormatting sqref="Q16:AB16">
    <cfRule type="cellIs" dxfId="2" priority="2" operator="lessThan">
      <formula>0.2</formula>
    </cfRule>
  </conditionalFormatting>
  <conditionalFormatting sqref="Q24:AB24">
    <cfRule type="cellIs" dxfId="1" priority="1" operator="lessThan">
      <formula>0.2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D623-C7D1-400A-BCE5-539DB6DAD86D}">
  <sheetPr codeName="Hoja3"/>
  <dimension ref="A1:B51"/>
  <sheetViews>
    <sheetView zoomScale="95" zoomScaleNormal="95" workbookViewId="0">
      <selection activeCell="B7" sqref="B7"/>
    </sheetView>
  </sheetViews>
  <sheetFormatPr baseColWidth="10" defaultRowHeight="14.5" x14ac:dyDescent="0.35"/>
  <cols>
    <col min="1" max="1" width="16.54296875" bestFit="1" customWidth="1"/>
    <col min="2" max="2" width="23" bestFit="1" customWidth="1"/>
    <col min="3" max="3" width="11.7265625" bestFit="1" customWidth="1"/>
  </cols>
  <sheetData>
    <row r="1" spans="1:2" x14ac:dyDescent="0.35">
      <c r="A1" s="63" t="s">
        <v>5</v>
      </c>
      <c r="B1" t="s">
        <v>72</v>
      </c>
    </row>
    <row r="3" spans="1:2" x14ac:dyDescent="0.35">
      <c r="A3" s="63" t="s">
        <v>66</v>
      </c>
      <c r="B3" t="s">
        <v>73</v>
      </c>
    </row>
    <row r="4" spans="1:2" x14ac:dyDescent="0.35">
      <c r="A4" s="64" t="s">
        <v>87</v>
      </c>
      <c r="B4" s="2">
        <v>6479.92</v>
      </c>
    </row>
    <row r="5" spans="1:2" x14ac:dyDescent="0.35">
      <c r="A5" s="64" t="s">
        <v>84</v>
      </c>
      <c r="B5" s="2">
        <v>6057.27</v>
      </c>
    </row>
    <row r="6" spans="1:2" x14ac:dyDescent="0.35">
      <c r="A6" s="64" t="s">
        <v>85</v>
      </c>
      <c r="B6" s="2">
        <v>4778.33</v>
      </c>
    </row>
    <row r="7" spans="1:2" x14ac:dyDescent="0.35">
      <c r="A7" s="64" t="s">
        <v>88</v>
      </c>
      <c r="B7" s="2">
        <v>4207.5400000000009</v>
      </c>
    </row>
    <row r="8" spans="1:2" x14ac:dyDescent="0.35">
      <c r="A8" s="64" t="s">
        <v>97</v>
      </c>
      <c r="B8" s="2">
        <v>4118.4299999999994</v>
      </c>
    </row>
    <row r="9" spans="1:2" x14ac:dyDescent="0.35">
      <c r="A9" s="64" t="s">
        <v>81</v>
      </c>
      <c r="B9" s="2">
        <v>3945.09</v>
      </c>
    </row>
    <row r="10" spans="1:2" x14ac:dyDescent="0.35">
      <c r="A10" s="64" t="s">
        <v>94</v>
      </c>
      <c r="B10" s="2">
        <v>2859.04</v>
      </c>
    </row>
    <row r="11" spans="1:2" x14ac:dyDescent="0.35">
      <c r="A11" s="64" t="s">
        <v>98</v>
      </c>
      <c r="B11" s="2">
        <v>2743.19</v>
      </c>
    </row>
    <row r="12" spans="1:2" x14ac:dyDescent="0.35">
      <c r="A12" s="64" t="s">
        <v>80</v>
      </c>
      <c r="B12" s="2">
        <v>2515.39</v>
      </c>
    </row>
    <row r="13" spans="1:2" x14ac:dyDescent="0.35">
      <c r="A13" s="64" t="s">
        <v>100</v>
      </c>
      <c r="B13" s="2">
        <v>2388.2400000000002</v>
      </c>
    </row>
    <row r="14" spans="1:2" x14ac:dyDescent="0.35">
      <c r="A14" s="64" t="s">
        <v>83</v>
      </c>
      <c r="B14" s="2">
        <v>2338.5399999999995</v>
      </c>
    </row>
    <row r="15" spans="1:2" x14ac:dyDescent="0.35">
      <c r="A15" s="64" t="s">
        <v>101</v>
      </c>
      <c r="B15" s="2">
        <v>2324.04</v>
      </c>
    </row>
    <row r="16" spans="1:2" x14ac:dyDescent="0.35">
      <c r="A16" s="64" t="s">
        <v>96</v>
      </c>
      <c r="B16" s="2">
        <v>2306.4399999999996</v>
      </c>
    </row>
    <row r="17" spans="1:2" x14ac:dyDescent="0.35">
      <c r="A17" s="64" t="s">
        <v>91</v>
      </c>
      <c r="B17" s="2">
        <v>2213.3500000000004</v>
      </c>
    </row>
    <row r="18" spans="1:2" x14ac:dyDescent="0.35">
      <c r="A18" s="64" t="s">
        <v>78</v>
      </c>
      <c r="B18" s="2">
        <v>2213.35</v>
      </c>
    </row>
    <row r="19" spans="1:2" x14ac:dyDescent="0.35">
      <c r="A19" s="64" t="s">
        <v>93</v>
      </c>
      <c r="B19" s="2">
        <v>2147.79</v>
      </c>
    </row>
    <row r="20" spans="1:2" x14ac:dyDescent="0.35">
      <c r="A20" s="64" t="s">
        <v>82</v>
      </c>
      <c r="B20" s="2">
        <v>2023.0000000000002</v>
      </c>
    </row>
    <row r="21" spans="1:2" x14ac:dyDescent="0.35">
      <c r="A21" s="64" t="s">
        <v>90</v>
      </c>
      <c r="B21" s="2">
        <v>1870.8500000000001</v>
      </c>
    </row>
    <row r="22" spans="1:2" x14ac:dyDescent="0.35">
      <c r="A22" s="64" t="s">
        <v>79</v>
      </c>
      <c r="B22" s="2">
        <v>1841.3</v>
      </c>
    </row>
    <row r="23" spans="1:2" x14ac:dyDescent="0.35">
      <c r="A23" s="64" t="s">
        <v>86</v>
      </c>
      <c r="B23" s="2">
        <v>1622.9</v>
      </c>
    </row>
    <row r="24" spans="1:2" x14ac:dyDescent="0.35">
      <c r="A24" s="64" t="s">
        <v>126</v>
      </c>
      <c r="B24" s="2">
        <v>1617.84</v>
      </c>
    </row>
    <row r="25" spans="1:2" x14ac:dyDescent="0.35">
      <c r="A25" s="64" t="s">
        <v>113</v>
      </c>
      <c r="B25" s="2">
        <v>1617.84</v>
      </c>
    </row>
    <row r="26" spans="1:2" x14ac:dyDescent="0.35">
      <c r="A26" s="64" t="s">
        <v>95</v>
      </c>
      <c r="B26" s="2">
        <v>1400.15</v>
      </c>
    </row>
    <row r="27" spans="1:2" x14ac:dyDescent="0.35">
      <c r="A27" s="64" t="s">
        <v>89</v>
      </c>
      <c r="B27" s="2">
        <v>1159.5999999999999</v>
      </c>
    </row>
    <row r="28" spans="1:2" x14ac:dyDescent="0.35">
      <c r="A28" s="64" t="s">
        <v>92</v>
      </c>
      <c r="B28" s="2">
        <v>1081.3000000000002</v>
      </c>
    </row>
    <row r="29" spans="1:2" x14ac:dyDescent="0.35">
      <c r="A29" s="64" t="s">
        <v>99</v>
      </c>
      <c r="B29" s="2">
        <v>1045.0999999999999</v>
      </c>
    </row>
    <row r="30" spans="1:2" x14ac:dyDescent="0.35">
      <c r="A30" s="64" t="s">
        <v>104</v>
      </c>
      <c r="B30" s="2">
        <v>759.7</v>
      </c>
    </row>
    <row r="31" spans="1:2" x14ac:dyDescent="0.35">
      <c r="A31" s="64" t="s">
        <v>108</v>
      </c>
      <c r="B31" s="2">
        <v>710</v>
      </c>
    </row>
    <row r="32" spans="1:2" x14ac:dyDescent="0.35">
      <c r="A32" s="64" t="s">
        <v>107</v>
      </c>
      <c r="B32" s="2">
        <v>679.45</v>
      </c>
    </row>
    <row r="33" spans="1:2" x14ac:dyDescent="0.35">
      <c r="A33" s="64" t="s">
        <v>102</v>
      </c>
      <c r="B33" s="2">
        <v>563.6</v>
      </c>
    </row>
    <row r="34" spans="1:2" x14ac:dyDescent="0.35">
      <c r="A34" s="64" t="s">
        <v>103</v>
      </c>
      <c r="B34" s="2">
        <v>499.4</v>
      </c>
    </row>
    <row r="35" spans="1:2" x14ac:dyDescent="0.35">
      <c r="A35" s="64" t="s">
        <v>120</v>
      </c>
      <c r="B35" s="2">
        <v>470.8</v>
      </c>
    </row>
    <row r="36" spans="1:2" x14ac:dyDescent="0.35">
      <c r="A36" s="64" t="s">
        <v>114</v>
      </c>
      <c r="B36" s="2">
        <v>417.3</v>
      </c>
    </row>
    <row r="37" spans="1:2" x14ac:dyDescent="0.35">
      <c r="A37" s="64" t="s">
        <v>127</v>
      </c>
      <c r="B37" s="2">
        <v>417.3</v>
      </c>
    </row>
    <row r="38" spans="1:2" x14ac:dyDescent="0.35">
      <c r="A38" s="64" t="s">
        <v>105</v>
      </c>
      <c r="B38" s="2">
        <v>289.20000000000005</v>
      </c>
    </row>
    <row r="39" spans="1:2" x14ac:dyDescent="0.35">
      <c r="A39" s="64" t="s">
        <v>116</v>
      </c>
      <c r="B39" s="2">
        <v>288.89999999999998</v>
      </c>
    </row>
    <row r="40" spans="1:2" x14ac:dyDescent="0.35">
      <c r="A40" s="64" t="s">
        <v>109</v>
      </c>
      <c r="B40" s="2">
        <v>239.20000000000005</v>
      </c>
    </row>
    <row r="41" spans="1:2" x14ac:dyDescent="0.35">
      <c r="A41" s="64" t="s">
        <v>121</v>
      </c>
      <c r="B41" s="2">
        <v>239.20000000000005</v>
      </c>
    </row>
    <row r="42" spans="1:2" x14ac:dyDescent="0.35">
      <c r="A42" s="64" t="s">
        <v>110</v>
      </c>
      <c r="B42" s="2">
        <v>144.44999999999999</v>
      </c>
    </row>
    <row r="43" spans="1:2" x14ac:dyDescent="0.35">
      <c r="A43" s="64" t="s">
        <v>123</v>
      </c>
      <c r="B43" s="2">
        <v>144.44999999999999</v>
      </c>
    </row>
    <row r="44" spans="1:2" x14ac:dyDescent="0.35">
      <c r="A44" s="64" t="s">
        <v>106</v>
      </c>
      <c r="B44" s="2">
        <v>114.2</v>
      </c>
    </row>
    <row r="45" spans="1:2" x14ac:dyDescent="0.35">
      <c r="A45" s="64" t="s">
        <v>128</v>
      </c>
      <c r="B45" s="2">
        <v>96.3</v>
      </c>
    </row>
    <row r="46" spans="1:2" x14ac:dyDescent="0.35">
      <c r="A46" s="64" t="s">
        <v>115</v>
      </c>
      <c r="B46" s="2">
        <v>96.3</v>
      </c>
    </row>
    <row r="47" spans="1:2" x14ac:dyDescent="0.35">
      <c r="A47" s="64" t="s">
        <v>119</v>
      </c>
      <c r="B47" s="2">
        <v>64.2</v>
      </c>
    </row>
    <row r="48" spans="1:2" x14ac:dyDescent="0.35">
      <c r="A48" s="64" t="s">
        <v>118</v>
      </c>
      <c r="B48" s="2">
        <v>50</v>
      </c>
    </row>
    <row r="49" spans="1:2" x14ac:dyDescent="0.35">
      <c r="A49" s="64" t="s">
        <v>112</v>
      </c>
      <c r="B49" s="2">
        <v>32.1</v>
      </c>
    </row>
    <row r="50" spans="1:2" x14ac:dyDescent="0.35">
      <c r="A50" s="64" t="s">
        <v>125</v>
      </c>
      <c r="B50" s="2">
        <v>32.1</v>
      </c>
    </row>
    <row r="51" spans="1:2" x14ac:dyDescent="0.35">
      <c r="A51" s="64" t="s">
        <v>68</v>
      </c>
      <c r="B51" s="2">
        <v>75263.979999999981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theme="0" tint="-0.249977111117893"/>
  </sheetPr>
  <dimension ref="A1:P1048576"/>
  <sheetViews>
    <sheetView zoomScale="85" zoomScaleNormal="85" workbookViewId="0">
      <selection activeCell="P13" sqref="P13"/>
    </sheetView>
  </sheetViews>
  <sheetFormatPr baseColWidth="10" defaultColWidth="8.7265625" defaultRowHeight="14.5" x14ac:dyDescent="0.35"/>
  <cols>
    <col min="1" max="1" width="11.81640625" bestFit="1" customWidth="1"/>
    <col min="2" max="2" width="11" bestFit="1" customWidth="1"/>
    <col min="3" max="3" width="41.08984375" customWidth="1"/>
    <col min="4" max="4" width="15.90625" hidden="1" customWidth="1"/>
    <col min="5" max="5" width="25.453125" hidden="1" customWidth="1"/>
    <col min="6" max="6" width="21.7265625" hidden="1" customWidth="1"/>
    <col min="7" max="7" width="19" bestFit="1" customWidth="1"/>
    <col min="8" max="8" width="19.90625" hidden="1" customWidth="1"/>
    <col min="9" max="9" width="15.36328125" hidden="1" customWidth="1"/>
    <col min="10" max="10" width="17.7265625" hidden="1" customWidth="1"/>
    <col min="11" max="11" width="9.36328125" bestFit="1" customWidth="1"/>
    <col min="12" max="12" width="14.08984375" hidden="1" customWidth="1"/>
    <col min="13" max="13" width="12.08984375" bestFit="1" customWidth="1"/>
    <col min="14" max="14" width="14.90625" hidden="1" customWidth="1"/>
    <col min="15" max="15" width="14.90625" bestFit="1" customWidth="1"/>
    <col min="20" max="20" width="41.1796875" bestFit="1" customWidth="1"/>
    <col min="21" max="21" width="17.26953125" bestFit="1" customWidth="1"/>
    <col min="23" max="23" width="38.90625" bestFit="1" customWidth="1"/>
  </cols>
  <sheetData>
    <row r="1" spans="1:16" x14ac:dyDescent="0.35">
      <c r="A1" s="106" t="s">
        <v>0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77</v>
      </c>
      <c r="G1" s="106" t="s">
        <v>5</v>
      </c>
      <c r="H1" s="106" t="s">
        <v>6</v>
      </c>
      <c r="I1" s="106" t="s">
        <v>7</v>
      </c>
      <c r="J1" s="106" t="s">
        <v>8</v>
      </c>
      <c r="K1" s="106" t="s">
        <v>9</v>
      </c>
      <c r="L1" s="106" t="s">
        <v>10</v>
      </c>
      <c r="M1" s="106" t="s">
        <v>11</v>
      </c>
      <c r="N1" s="106" t="s">
        <v>12</v>
      </c>
      <c r="O1" s="106" t="s">
        <v>13</v>
      </c>
      <c r="P1" s="106" t="s">
        <v>32</v>
      </c>
    </row>
    <row r="2" spans="1:16" x14ac:dyDescent="0.35">
      <c r="A2" t="s">
        <v>14</v>
      </c>
      <c r="B2" s="1">
        <v>43131</v>
      </c>
      <c r="C2" t="s">
        <v>78</v>
      </c>
      <c r="G2" t="s">
        <v>15</v>
      </c>
      <c r="H2" t="s">
        <v>16</v>
      </c>
      <c r="J2" t="s">
        <v>17</v>
      </c>
      <c r="K2" s="2">
        <v>290</v>
      </c>
      <c r="L2" s="2">
        <v>20.3</v>
      </c>
      <c r="M2" s="2">
        <v>310.3</v>
      </c>
      <c r="N2" s="2">
        <v>310.3</v>
      </c>
      <c r="O2" s="2">
        <f>M2-N2</f>
        <v>0</v>
      </c>
      <c r="P2" s="110" t="str">
        <f>TEXT(B2,"mmmmmmmmmmmmmm")</f>
        <v>enero</v>
      </c>
    </row>
    <row r="3" spans="1:16" x14ac:dyDescent="0.35">
      <c r="A3" t="s">
        <v>18</v>
      </c>
      <c r="B3" s="1">
        <v>43131</v>
      </c>
      <c r="C3" t="s">
        <v>79</v>
      </c>
      <c r="G3" t="s">
        <v>19</v>
      </c>
      <c r="H3" t="s">
        <v>16</v>
      </c>
      <c r="J3" t="s">
        <v>17</v>
      </c>
      <c r="K3" s="2">
        <v>1170</v>
      </c>
      <c r="L3" s="2">
        <v>81.900000000000006</v>
      </c>
      <c r="M3" s="2">
        <v>1251.9000000000001</v>
      </c>
      <c r="N3" s="2">
        <v>1201.9000000000001</v>
      </c>
      <c r="O3" s="2">
        <f t="shared" ref="O3:O66" si="0">M3-N3</f>
        <v>50</v>
      </c>
      <c r="P3" s="110" t="str">
        <f t="shared" ref="P3:P66" si="1">TEXT(B3,"mmmmmmmmmmmmmm")</f>
        <v>enero</v>
      </c>
    </row>
    <row r="4" spans="1:16" x14ac:dyDescent="0.35">
      <c r="A4" t="s">
        <v>20</v>
      </c>
      <c r="B4" s="1">
        <v>43131</v>
      </c>
      <c r="C4" t="s">
        <v>80</v>
      </c>
      <c r="G4" t="s">
        <v>21</v>
      </c>
      <c r="H4" t="s">
        <v>16</v>
      </c>
      <c r="J4" t="s">
        <v>17</v>
      </c>
      <c r="K4" s="2">
        <v>60</v>
      </c>
      <c r="L4" s="2">
        <v>4.2</v>
      </c>
      <c r="M4" s="2">
        <v>64.2</v>
      </c>
      <c r="N4" s="2">
        <v>0</v>
      </c>
      <c r="O4" s="2">
        <f t="shared" si="0"/>
        <v>64.2</v>
      </c>
      <c r="P4" s="110" t="str">
        <f t="shared" si="1"/>
        <v>enero</v>
      </c>
    </row>
    <row r="5" spans="1:16" x14ac:dyDescent="0.35">
      <c r="A5" t="s">
        <v>22</v>
      </c>
      <c r="B5" s="1">
        <v>43131</v>
      </c>
      <c r="C5" t="s">
        <v>81</v>
      </c>
      <c r="G5" t="s">
        <v>21</v>
      </c>
      <c r="H5" t="s">
        <v>16</v>
      </c>
      <c r="J5" t="s">
        <v>17</v>
      </c>
      <c r="K5" s="2">
        <v>440</v>
      </c>
      <c r="L5" s="2">
        <v>30.8</v>
      </c>
      <c r="M5" s="2">
        <v>470.8</v>
      </c>
      <c r="N5" s="2">
        <v>0</v>
      </c>
      <c r="O5" s="2">
        <f t="shared" si="0"/>
        <v>470.8</v>
      </c>
      <c r="P5" s="110" t="str">
        <f t="shared" si="1"/>
        <v>enero</v>
      </c>
    </row>
    <row r="6" spans="1:16" x14ac:dyDescent="0.35">
      <c r="A6" t="s">
        <v>23</v>
      </c>
      <c r="B6" s="1">
        <v>43131</v>
      </c>
      <c r="C6" t="s">
        <v>82</v>
      </c>
      <c r="G6" t="s">
        <v>19</v>
      </c>
      <c r="H6" t="s">
        <v>16</v>
      </c>
      <c r="J6" t="s">
        <v>17</v>
      </c>
      <c r="K6" s="2">
        <v>560</v>
      </c>
      <c r="L6" s="2">
        <v>39.200000000000003</v>
      </c>
      <c r="M6" s="2">
        <v>599.20000000000005</v>
      </c>
      <c r="N6" s="2">
        <v>360</v>
      </c>
      <c r="O6" s="2">
        <f t="shared" si="0"/>
        <v>239.20000000000005</v>
      </c>
      <c r="P6" s="110" t="str">
        <f t="shared" si="1"/>
        <v>enero</v>
      </c>
    </row>
    <row r="7" spans="1:16" x14ac:dyDescent="0.35">
      <c r="A7" t="s">
        <v>24</v>
      </c>
      <c r="B7" s="1">
        <v>43131</v>
      </c>
      <c r="C7" t="s">
        <v>83</v>
      </c>
      <c r="G7" t="s">
        <v>15</v>
      </c>
      <c r="H7" t="s">
        <v>16</v>
      </c>
      <c r="J7" t="s">
        <v>17</v>
      </c>
      <c r="K7" s="2">
        <v>1049</v>
      </c>
      <c r="L7" s="2">
        <v>73.430000000000007</v>
      </c>
      <c r="M7" s="2">
        <v>1122.43</v>
      </c>
      <c r="N7" s="2">
        <v>1122.43</v>
      </c>
      <c r="O7" s="2">
        <f t="shared" si="0"/>
        <v>0</v>
      </c>
      <c r="P7" s="110" t="str">
        <f t="shared" si="1"/>
        <v>enero</v>
      </c>
    </row>
    <row r="8" spans="1:16" x14ac:dyDescent="0.35">
      <c r="A8" t="s">
        <v>25</v>
      </c>
      <c r="B8" s="1">
        <v>43130</v>
      </c>
      <c r="C8" t="s">
        <v>84</v>
      </c>
      <c r="G8" t="s">
        <v>21</v>
      </c>
      <c r="H8" t="s">
        <v>16</v>
      </c>
      <c r="J8" t="s">
        <v>17</v>
      </c>
      <c r="K8" s="2">
        <v>135</v>
      </c>
      <c r="L8" s="2">
        <v>9.4499999999999993</v>
      </c>
      <c r="M8" s="2">
        <v>144.44999999999999</v>
      </c>
      <c r="N8" s="2">
        <v>0</v>
      </c>
      <c r="O8" s="2">
        <f t="shared" si="0"/>
        <v>144.44999999999999</v>
      </c>
      <c r="P8" s="110" t="str">
        <f t="shared" si="1"/>
        <v>enero</v>
      </c>
    </row>
    <row r="9" spans="1:16" x14ac:dyDescent="0.35">
      <c r="A9" t="s">
        <v>26</v>
      </c>
      <c r="B9" s="1">
        <v>43126</v>
      </c>
      <c r="C9" t="s">
        <v>85</v>
      </c>
      <c r="G9" t="s">
        <v>15</v>
      </c>
      <c r="H9" t="s">
        <v>16</v>
      </c>
      <c r="J9" t="s">
        <v>17</v>
      </c>
      <c r="K9" s="2">
        <v>180</v>
      </c>
      <c r="L9" s="2">
        <v>12.6</v>
      </c>
      <c r="M9" s="2">
        <v>192.6</v>
      </c>
      <c r="N9" s="2">
        <v>192.6</v>
      </c>
      <c r="O9" s="2">
        <f t="shared" si="0"/>
        <v>0</v>
      </c>
      <c r="P9" s="110" t="str">
        <f t="shared" si="1"/>
        <v>enero</v>
      </c>
    </row>
    <row r="10" spans="1:16" x14ac:dyDescent="0.35">
      <c r="A10" t="s">
        <v>27</v>
      </c>
      <c r="B10" s="1">
        <v>43125</v>
      </c>
      <c r="C10" t="s">
        <v>86</v>
      </c>
      <c r="G10" t="s">
        <v>21</v>
      </c>
      <c r="H10" t="s">
        <v>16</v>
      </c>
      <c r="J10" t="s">
        <v>17</v>
      </c>
      <c r="K10" s="2">
        <v>30</v>
      </c>
      <c r="L10" s="2">
        <v>2.1</v>
      </c>
      <c r="M10" s="2">
        <v>32.1</v>
      </c>
      <c r="N10" s="2">
        <v>0</v>
      </c>
      <c r="O10" s="2">
        <f t="shared" si="0"/>
        <v>32.1</v>
      </c>
      <c r="P10" s="110" t="str">
        <f t="shared" si="1"/>
        <v>enero</v>
      </c>
    </row>
    <row r="11" spans="1:16" x14ac:dyDescent="0.35">
      <c r="A11" t="s">
        <v>28</v>
      </c>
      <c r="B11" s="1">
        <v>43125</v>
      </c>
      <c r="C11" t="s">
        <v>87</v>
      </c>
      <c r="G11" t="s">
        <v>21</v>
      </c>
      <c r="H11" t="s">
        <v>16</v>
      </c>
      <c r="J11" t="s">
        <v>17</v>
      </c>
      <c r="K11" s="2">
        <v>1512</v>
      </c>
      <c r="L11" s="2">
        <v>105.84</v>
      </c>
      <c r="M11" s="2">
        <v>1617.84</v>
      </c>
      <c r="N11" s="2">
        <v>0</v>
      </c>
      <c r="O11" s="2">
        <f t="shared" si="0"/>
        <v>1617.84</v>
      </c>
      <c r="P11" s="110" t="str">
        <f t="shared" si="1"/>
        <v>enero</v>
      </c>
    </row>
    <row r="12" spans="1:16" x14ac:dyDescent="0.35">
      <c r="A12" t="s">
        <v>29</v>
      </c>
      <c r="B12" s="1">
        <v>43125</v>
      </c>
      <c r="C12" t="s">
        <v>88</v>
      </c>
      <c r="G12" t="s">
        <v>21</v>
      </c>
      <c r="H12" t="s">
        <v>16</v>
      </c>
      <c r="J12" t="s">
        <v>17</v>
      </c>
      <c r="K12" s="2">
        <v>390</v>
      </c>
      <c r="L12" s="2">
        <v>27.3</v>
      </c>
      <c r="M12" s="2">
        <v>417.3</v>
      </c>
      <c r="N12" s="2">
        <v>0</v>
      </c>
      <c r="O12" s="2">
        <f t="shared" si="0"/>
        <v>417.3</v>
      </c>
      <c r="P12" s="110" t="str">
        <f t="shared" si="1"/>
        <v>enero</v>
      </c>
    </row>
    <row r="13" spans="1:16" x14ac:dyDescent="0.35">
      <c r="A13" t="s">
        <v>30</v>
      </c>
      <c r="B13" s="1">
        <v>43125</v>
      </c>
      <c r="C13" t="s">
        <v>89</v>
      </c>
      <c r="G13" t="s">
        <v>21</v>
      </c>
      <c r="H13" t="s">
        <v>16</v>
      </c>
      <c r="J13" t="s">
        <v>17</v>
      </c>
      <c r="K13" s="2">
        <v>90</v>
      </c>
      <c r="L13" s="2">
        <v>6.3</v>
      </c>
      <c r="M13" s="2">
        <v>96.3</v>
      </c>
      <c r="N13" s="2">
        <v>0</v>
      </c>
      <c r="O13" s="2">
        <f t="shared" si="0"/>
        <v>96.3</v>
      </c>
      <c r="P13" s="110" t="str">
        <f t="shared" si="1"/>
        <v>enero</v>
      </c>
    </row>
    <row r="14" spans="1:16" x14ac:dyDescent="0.35">
      <c r="A14" t="s">
        <v>31</v>
      </c>
      <c r="B14" s="1">
        <v>43124</v>
      </c>
      <c r="C14" t="s">
        <v>90</v>
      </c>
      <c r="G14" t="s">
        <v>21</v>
      </c>
      <c r="H14" t="s">
        <v>16</v>
      </c>
      <c r="J14" t="s">
        <v>17</v>
      </c>
      <c r="K14" s="2">
        <v>270</v>
      </c>
      <c r="L14" s="2">
        <v>18.899999999999999</v>
      </c>
      <c r="M14" s="2">
        <v>288.89999999999998</v>
      </c>
      <c r="N14" s="2">
        <v>0</v>
      </c>
      <c r="O14" s="2">
        <f t="shared" si="0"/>
        <v>288.89999999999998</v>
      </c>
      <c r="P14" s="110" t="str">
        <f t="shared" si="1"/>
        <v>enero</v>
      </c>
    </row>
    <row r="15" spans="1:16" x14ac:dyDescent="0.35">
      <c r="A15" t="s">
        <v>14</v>
      </c>
      <c r="B15" s="1">
        <v>43130</v>
      </c>
      <c r="C15" t="s">
        <v>91</v>
      </c>
      <c r="G15" t="s">
        <v>15</v>
      </c>
      <c r="H15" t="s">
        <v>16</v>
      </c>
      <c r="J15" t="s">
        <v>17</v>
      </c>
      <c r="K15" s="2">
        <v>290</v>
      </c>
      <c r="L15" s="2">
        <v>20.3</v>
      </c>
      <c r="M15" s="2">
        <v>310.3</v>
      </c>
      <c r="N15" s="2">
        <v>310.3</v>
      </c>
      <c r="O15" s="2">
        <f t="shared" si="0"/>
        <v>0</v>
      </c>
      <c r="P15" s="110" t="str">
        <f t="shared" si="1"/>
        <v>enero</v>
      </c>
    </row>
    <row r="16" spans="1:16" x14ac:dyDescent="0.35">
      <c r="A16" t="s">
        <v>18</v>
      </c>
      <c r="B16" s="1">
        <v>43130</v>
      </c>
      <c r="C16" t="s">
        <v>92</v>
      </c>
      <c r="G16" t="s">
        <v>19</v>
      </c>
      <c r="H16" t="s">
        <v>16</v>
      </c>
      <c r="J16" t="s">
        <v>17</v>
      </c>
      <c r="K16" s="2">
        <v>1170</v>
      </c>
      <c r="L16" s="2">
        <v>81.900000000000006</v>
      </c>
      <c r="M16" s="2">
        <v>1251.9000000000001</v>
      </c>
      <c r="N16" s="2">
        <v>1201.9000000000001</v>
      </c>
      <c r="O16" s="2">
        <f t="shared" si="0"/>
        <v>50</v>
      </c>
      <c r="P16" s="110" t="str">
        <f t="shared" si="1"/>
        <v>enero</v>
      </c>
    </row>
    <row r="17" spans="1:16" x14ac:dyDescent="0.35">
      <c r="A17" t="s">
        <v>20</v>
      </c>
      <c r="B17" s="1">
        <v>43130</v>
      </c>
      <c r="C17" t="s">
        <v>93</v>
      </c>
      <c r="G17" t="s">
        <v>21</v>
      </c>
      <c r="H17" t="s">
        <v>16</v>
      </c>
      <c r="J17" t="s">
        <v>17</v>
      </c>
      <c r="K17" s="2">
        <v>60</v>
      </c>
      <c r="L17" s="2">
        <v>4.2</v>
      </c>
      <c r="M17" s="2">
        <v>64.2</v>
      </c>
      <c r="N17" s="2">
        <v>0</v>
      </c>
      <c r="O17" s="2">
        <f t="shared" si="0"/>
        <v>64.2</v>
      </c>
      <c r="P17" s="110" t="str">
        <f t="shared" si="1"/>
        <v>enero</v>
      </c>
    </row>
    <row r="18" spans="1:16" x14ac:dyDescent="0.35">
      <c r="A18" t="s">
        <v>22</v>
      </c>
      <c r="B18" s="1">
        <v>43130</v>
      </c>
      <c r="C18" t="s">
        <v>94</v>
      </c>
      <c r="G18" t="s">
        <v>21</v>
      </c>
      <c r="H18" t="s">
        <v>16</v>
      </c>
      <c r="J18" t="s">
        <v>17</v>
      </c>
      <c r="K18" s="2">
        <v>440</v>
      </c>
      <c r="L18" s="2">
        <v>30.8</v>
      </c>
      <c r="M18" s="2">
        <v>470.8</v>
      </c>
      <c r="N18" s="2">
        <v>0</v>
      </c>
      <c r="O18" s="2">
        <f t="shared" si="0"/>
        <v>470.8</v>
      </c>
      <c r="P18" s="110" t="str">
        <f t="shared" si="1"/>
        <v>enero</v>
      </c>
    </row>
    <row r="19" spans="1:16" x14ac:dyDescent="0.35">
      <c r="A19" t="s">
        <v>23</v>
      </c>
      <c r="B19" s="1">
        <v>43130</v>
      </c>
      <c r="C19" t="s">
        <v>95</v>
      </c>
      <c r="G19" t="s">
        <v>19</v>
      </c>
      <c r="H19" t="s">
        <v>16</v>
      </c>
      <c r="J19" t="s">
        <v>17</v>
      </c>
      <c r="K19" s="2">
        <v>560</v>
      </c>
      <c r="L19" s="2">
        <v>39.200000000000003</v>
      </c>
      <c r="M19" s="2">
        <v>599.20000000000005</v>
      </c>
      <c r="N19" s="2">
        <v>360</v>
      </c>
      <c r="O19" s="2">
        <f t="shared" si="0"/>
        <v>239.20000000000005</v>
      </c>
      <c r="P19" s="110" t="str">
        <f t="shared" si="1"/>
        <v>enero</v>
      </c>
    </row>
    <row r="20" spans="1:16" x14ac:dyDescent="0.35">
      <c r="A20" t="s">
        <v>24</v>
      </c>
      <c r="B20" s="1">
        <v>43130</v>
      </c>
      <c r="C20" t="s">
        <v>96</v>
      </c>
      <c r="G20" t="s">
        <v>15</v>
      </c>
      <c r="H20" t="s">
        <v>16</v>
      </c>
      <c r="J20" t="s">
        <v>17</v>
      </c>
      <c r="K20" s="2">
        <v>1049</v>
      </c>
      <c r="L20" s="2">
        <v>73.430000000000007</v>
      </c>
      <c r="M20" s="2">
        <v>1122.43</v>
      </c>
      <c r="N20" s="2">
        <v>1122.43</v>
      </c>
      <c r="O20" s="2">
        <f t="shared" si="0"/>
        <v>0</v>
      </c>
      <c r="P20" s="110" t="str">
        <f t="shared" si="1"/>
        <v>enero</v>
      </c>
    </row>
    <row r="21" spans="1:16" x14ac:dyDescent="0.35">
      <c r="A21" t="s">
        <v>25</v>
      </c>
      <c r="B21" s="1">
        <v>43130</v>
      </c>
      <c r="C21" t="s">
        <v>97</v>
      </c>
      <c r="G21" t="s">
        <v>21</v>
      </c>
      <c r="H21" t="s">
        <v>16</v>
      </c>
      <c r="J21" t="s">
        <v>17</v>
      </c>
      <c r="K21" s="2">
        <v>135</v>
      </c>
      <c r="L21" s="2">
        <v>9.4499999999999993</v>
      </c>
      <c r="M21" s="2">
        <v>144.44999999999999</v>
      </c>
      <c r="N21" s="2">
        <v>0</v>
      </c>
      <c r="O21" s="2">
        <f t="shared" si="0"/>
        <v>144.44999999999999</v>
      </c>
      <c r="P21" s="110" t="str">
        <f t="shared" si="1"/>
        <v>enero</v>
      </c>
    </row>
    <row r="22" spans="1:16" x14ac:dyDescent="0.35">
      <c r="A22" t="s">
        <v>26</v>
      </c>
      <c r="B22" s="1">
        <v>43126</v>
      </c>
      <c r="C22" t="s">
        <v>98</v>
      </c>
      <c r="G22" t="s">
        <v>15</v>
      </c>
      <c r="H22" t="s">
        <v>16</v>
      </c>
      <c r="J22" t="s">
        <v>17</v>
      </c>
      <c r="K22" s="2">
        <v>180</v>
      </c>
      <c r="L22" s="2">
        <v>12.6</v>
      </c>
      <c r="M22" s="2">
        <v>192.6</v>
      </c>
      <c r="N22" s="2">
        <v>192.6</v>
      </c>
      <c r="O22" s="2">
        <f t="shared" si="0"/>
        <v>0</v>
      </c>
      <c r="P22" s="110" t="str">
        <f t="shared" si="1"/>
        <v>enero</v>
      </c>
    </row>
    <row r="23" spans="1:16" x14ac:dyDescent="0.35">
      <c r="A23" t="s">
        <v>27</v>
      </c>
      <c r="B23" s="1">
        <v>43125</v>
      </c>
      <c r="C23" t="s">
        <v>99</v>
      </c>
      <c r="G23" t="s">
        <v>21</v>
      </c>
      <c r="H23" t="s">
        <v>16</v>
      </c>
      <c r="J23" t="s">
        <v>17</v>
      </c>
      <c r="K23" s="2">
        <v>30</v>
      </c>
      <c r="L23" s="2">
        <v>2.1</v>
      </c>
      <c r="M23" s="2">
        <v>32.1</v>
      </c>
      <c r="N23" s="2">
        <v>0</v>
      </c>
      <c r="O23" s="2">
        <f t="shared" si="0"/>
        <v>32.1</v>
      </c>
      <c r="P23" s="110" t="str">
        <f t="shared" si="1"/>
        <v>enero</v>
      </c>
    </row>
    <row r="24" spans="1:16" x14ac:dyDescent="0.35">
      <c r="A24" t="s">
        <v>28</v>
      </c>
      <c r="B24" s="1">
        <v>43125</v>
      </c>
      <c r="C24" t="s">
        <v>100</v>
      </c>
      <c r="G24" t="s">
        <v>21</v>
      </c>
      <c r="H24" t="s">
        <v>16</v>
      </c>
      <c r="J24" t="s">
        <v>17</v>
      </c>
      <c r="K24" s="2">
        <v>1512</v>
      </c>
      <c r="L24" s="2">
        <v>105.84</v>
      </c>
      <c r="M24" s="2">
        <v>1617.84</v>
      </c>
      <c r="N24" s="2">
        <v>0</v>
      </c>
      <c r="O24" s="2">
        <f t="shared" si="0"/>
        <v>1617.84</v>
      </c>
      <c r="P24" s="110" t="str">
        <f t="shared" si="1"/>
        <v>enero</v>
      </c>
    </row>
    <row r="25" spans="1:16" x14ac:dyDescent="0.35">
      <c r="A25" t="s">
        <v>29</v>
      </c>
      <c r="B25" s="1">
        <v>43125</v>
      </c>
      <c r="C25" t="s">
        <v>101</v>
      </c>
      <c r="G25" t="s">
        <v>21</v>
      </c>
      <c r="H25" t="s">
        <v>16</v>
      </c>
      <c r="J25" t="s">
        <v>17</v>
      </c>
      <c r="K25" s="2">
        <v>390</v>
      </c>
      <c r="L25" s="2">
        <v>27.3</v>
      </c>
      <c r="M25" s="2">
        <v>417.3</v>
      </c>
      <c r="N25" s="2">
        <v>0</v>
      </c>
      <c r="O25" s="2">
        <f t="shared" si="0"/>
        <v>417.3</v>
      </c>
      <c r="P25" s="110" t="str">
        <f t="shared" si="1"/>
        <v>enero</v>
      </c>
    </row>
    <row r="26" spans="1:16" x14ac:dyDescent="0.35">
      <c r="A26" t="s">
        <v>30</v>
      </c>
      <c r="B26" s="1">
        <v>43125</v>
      </c>
      <c r="C26" t="s">
        <v>102</v>
      </c>
      <c r="G26" t="s">
        <v>21</v>
      </c>
      <c r="H26" t="s">
        <v>16</v>
      </c>
      <c r="J26" t="s">
        <v>17</v>
      </c>
      <c r="K26" s="2">
        <v>90</v>
      </c>
      <c r="L26" s="2">
        <v>6.3</v>
      </c>
      <c r="M26" s="2">
        <v>96.3</v>
      </c>
      <c r="N26" s="2">
        <v>0</v>
      </c>
      <c r="O26" s="2">
        <f t="shared" si="0"/>
        <v>96.3</v>
      </c>
      <c r="P26" s="110" t="str">
        <f t="shared" si="1"/>
        <v>enero</v>
      </c>
    </row>
    <row r="27" spans="1:16" x14ac:dyDescent="0.35">
      <c r="A27" t="s">
        <v>31</v>
      </c>
      <c r="B27" s="1">
        <v>43124</v>
      </c>
      <c r="C27" t="s">
        <v>103</v>
      </c>
      <c r="G27" t="s">
        <v>21</v>
      </c>
      <c r="H27" t="s">
        <v>16</v>
      </c>
      <c r="J27" t="s">
        <v>17</v>
      </c>
      <c r="K27" s="2">
        <v>270</v>
      </c>
      <c r="L27" s="2">
        <v>18.899999999999999</v>
      </c>
      <c r="M27" s="2">
        <v>288.89999999999998</v>
      </c>
      <c r="N27" s="2">
        <v>0</v>
      </c>
      <c r="O27" s="2">
        <f t="shared" si="0"/>
        <v>288.89999999999998</v>
      </c>
      <c r="P27" s="110" t="str">
        <f t="shared" si="1"/>
        <v>enero</v>
      </c>
    </row>
    <row r="28" spans="1:16" x14ac:dyDescent="0.35">
      <c r="A28" t="s">
        <v>14</v>
      </c>
      <c r="B28" s="1">
        <v>43131</v>
      </c>
      <c r="C28" t="s">
        <v>104</v>
      </c>
      <c r="G28" t="s">
        <v>15</v>
      </c>
      <c r="H28" t="s">
        <v>16</v>
      </c>
      <c r="J28" t="s">
        <v>17</v>
      </c>
      <c r="K28" s="2">
        <v>290</v>
      </c>
      <c r="L28" s="2">
        <v>20.3</v>
      </c>
      <c r="M28" s="2">
        <v>310.3</v>
      </c>
      <c r="N28" s="2">
        <v>310.3</v>
      </c>
      <c r="O28" s="2">
        <f t="shared" si="0"/>
        <v>0</v>
      </c>
      <c r="P28" s="110" t="str">
        <f t="shared" si="1"/>
        <v>enero</v>
      </c>
    </row>
    <row r="29" spans="1:16" x14ac:dyDescent="0.35">
      <c r="A29" t="s">
        <v>18</v>
      </c>
      <c r="B29" s="1">
        <v>43131</v>
      </c>
      <c r="C29" t="s">
        <v>105</v>
      </c>
      <c r="G29" t="s">
        <v>19</v>
      </c>
      <c r="H29" t="s">
        <v>16</v>
      </c>
      <c r="J29" t="s">
        <v>17</v>
      </c>
      <c r="K29" s="2">
        <v>1170</v>
      </c>
      <c r="L29" s="2">
        <v>81.900000000000006</v>
      </c>
      <c r="M29" s="2">
        <v>1251.9000000000001</v>
      </c>
      <c r="N29" s="2">
        <v>1201.9000000000001</v>
      </c>
      <c r="O29" s="2">
        <f t="shared" si="0"/>
        <v>50</v>
      </c>
      <c r="P29" s="110" t="str">
        <f t="shared" si="1"/>
        <v>enero</v>
      </c>
    </row>
    <row r="30" spans="1:16" x14ac:dyDescent="0.35">
      <c r="A30" t="s">
        <v>20</v>
      </c>
      <c r="B30" s="1">
        <v>43131</v>
      </c>
      <c r="C30" t="s">
        <v>106</v>
      </c>
      <c r="G30" t="s">
        <v>21</v>
      </c>
      <c r="H30" t="s">
        <v>16</v>
      </c>
      <c r="J30" t="s">
        <v>17</v>
      </c>
      <c r="K30" s="2">
        <v>60</v>
      </c>
      <c r="L30" s="2">
        <v>4.2</v>
      </c>
      <c r="M30" s="2">
        <v>64.2</v>
      </c>
      <c r="N30" s="2">
        <v>0</v>
      </c>
      <c r="O30" s="2">
        <f t="shared" si="0"/>
        <v>64.2</v>
      </c>
      <c r="P30" s="110" t="str">
        <f t="shared" si="1"/>
        <v>enero</v>
      </c>
    </row>
    <row r="31" spans="1:16" x14ac:dyDescent="0.35">
      <c r="A31" t="s">
        <v>22</v>
      </c>
      <c r="B31" s="1">
        <v>43131</v>
      </c>
      <c r="C31" t="s">
        <v>107</v>
      </c>
      <c r="G31" t="s">
        <v>21</v>
      </c>
      <c r="H31" t="s">
        <v>16</v>
      </c>
      <c r="J31" t="s">
        <v>17</v>
      </c>
      <c r="K31" s="2">
        <v>440</v>
      </c>
      <c r="L31" s="2">
        <v>30.8</v>
      </c>
      <c r="M31" s="2">
        <v>470.8</v>
      </c>
      <c r="N31" s="2">
        <v>0</v>
      </c>
      <c r="O31" s="2">
        <f t="shared" si="0"/>
        <v>470.8</v>
      </c>
      <c r="P31" s="110" t="str">
        <f t="shared" si="1"/>
        <v>enero</v>
      </c>
    </row>
    <row r="32" spans="1:16" x14ac:dyDescent="0.35">
      <c r="A32" t="s">
        <v>23</v>
      </c>
      <c r="B32" s="1">
        <v>43131</v>
      </c>
      <c r="C32" t="s">
        <v>108</v>
      </c>
      <c r="G32" t="s">
        <v>19</v>
      </c>
      <c r="H32" t="s">
        <v>16</v>
      </c>
      <c r="J32" t="s">
        <v>17</v>
      </c>
      <c r="K32" s="2">
        <v>560</v>
      </c>
      <c r="L32" s="2">
        <v>39.200000000000003</v>
      </c>
      <c r="M32" s="2">
        <v>599.20000000000005</v>
      </c>
      <c r="N32" s="2">
        <v>360</v>
      </c>
      <c r="O32" s="2">
        <f t="shared" si="0"/>
        <v>239.20000000000005</v>
      </c>
      <c r="P32" s="110" t="str">
        <f t="shared" si="1"/>
        <v>enero</v>
      </c>
    </row>
    <row r="33" spans="1:16" x14ac:dyDescent="0.35">
      <c r="A33" t="s">
        <v>24</v>
      </c>
      <c r="B33" s="1">
        <v>43131</v>
      </c>
      <c r="C33" t="s">
        <v>109</v>
      </c>
      <c r="G33" t="s">
        <v>15</v>
      </c>
      <c r="H33" t="s">
        <v>16</v>
      </c>
      <c r="J33" t="s">
        <v>17</v>
      </c>
      <c r="K33" s="2">
        <v>1049</v>
      </c>
      <c r="L33" s="2">
        <v>73.430000000000007</v>
      </c>
      <c r="M33" s="2">
        <v>1122.43</v>
      </c>
      <c r="N33" s="2">
        <v>1122.43</v>
      </c>
      <c r="O33" s="2">
        <f t="shared" si="0"/>
        <v>0</v>
      </c>
      <c r="P33" s="110" t="str">
        <f t="shared" si="1"/>
        <v>enero</v>
      </c>
    </row>
    <row r="34" spans="1:16" x14ac:dyDescent="0.35">
      <c r="A34" t="s">
        <v>25</v>
      </c>
      <c r="B34" s="1">
        <v>43130</v>
      </c>
      <c r="C34" t="s">
        <v>110</v>
      </c>
      <c r="G34" t="s">
        <v>21</v>
      </c>
      <c r="H34" t="s">
        <v>16</v>
      </c>
      <c r="J34" t="s">
        <v>17</v>
      </c>
      <c r="K34" s="2">
        <v>135</v>
      </c>
      <c r="L34" s="2">
        <v>9.4499999999999993</v>
      </c>
      <c r="M34" s="2">
        <v>144.44999999999999</v>
      </c>
      <c r="N34" s="2">
        <v>0</v>
      </c>
      <c r="O34" s="2">
        <f t="shared" si="0"/>
        <v>144.44999999999999</v>
      </c>
      <c r="P34" s="110" t="str">
        <f t="shared" si="1"/>
        <v>enero</v>
      </c>
    </row>
    <row r="35" spans="1:16" x14ac:dyDescent="0.35">
      <c r="A35" t="s">
        <v>26</v>
      </c>
      <c r="B35" s="1">
        <v>43126</v>
      </c>
      <c r="C35" t="s">
        <v>111</v>
      </c>
      <c r="G35" t="s">
        <v>15</v>
      </c>
      <c r="H35" t="s">
        <v>16</v>
      </c>
      <c r="J35" t="s">
        <v>17</v>
      </c>
      <c r="K35" s="2">
        <v>180</v>
      </c>
      <c r="L35" s="2">
        <v>12.6</v>
      </c>
      <c r="M35" s="2">
        <v>192.6</v>
      </c>
      <c r="N35" s="2">
        <v>192.6</v>
      </c>
      <c r="O35" s="2">
        <f t="shared" si="0"/>
        <v>0</v>
      </c>
      <c r="P35" s="110" t="str">
        <f t="shared" si="1"/>
        <v>enero</v>
      </c>
    </row>
    <row r="36" spans="1:16" x14ac:dyDescent="0.35">
      <c r="A36" t="s">
        <v>27</v>
      </c>
      <c r="B36" s="1">
        <v>43125</v>
      </c>
      <c r="C36" t="s">
        <v>112</v>
      </c>
      <c r="G36" t="s">
        <v>21</v>
      </c>
      <c r="H36" t="s">
        <v>16</v>
      </c>
      <c r="J36" t="s">
        <v>17</v>
      </c>
      <c r="K36" s="2">
        <v>30</v>
      </c>
      <c r="L36" s="2">
        <v>2.1</v>
      </c>
      <c r="M36" s="2">
        <v>32.1</v>
      </c>
      <c r="N36" s="2">
        <v>0</v>
      </c>
      <c r="O36" s="2">
        <f t="shared" si="0"/>
        <v>32.1</v>
      </c>
      <c r="P36" s="110" t="str">
        <f t="shared" si="1"/>
        <v>enero</v>
      </c>
    </row>
    <row r="37" spans="1:16" x14ac:dyDescent="0.35">
      <c r="A37" t="s">
        <v>28</v>
      </c>
      <c r="B37" s="1">
        <v>43125</v>
      </c>
      <c r="C37" t="s">
        <v>113</v>
      </c>
      <c r="G37" t="s">
        <v>21</v>
      </c>
      <c r="H37" t="s">
        <v>16</v>
      </c>
      <c r="J37" t="s">
        <v>17</v>
      </c>
      <c r="K37" s="2">
        <v>1512</v>
      </c>
      <c r="L37" s="2">
        <v>105.84</v>
      </c>
      <c r="M37" s="2">
        <v>1617.84</v>
      </c>
      <c r="N37" s="2">
        <v>0</v>
      </c>
      <c r="O37" s="2">
        <f t="shared" si="0"/>
        <v>1617.84</v>
      </c>
      <c r="P37" s="110" t="str">
        <f t="shared" si="1"/>
        <v>enero</v>
      </c>
    </row>
    <row r="38" spans="1:16" x14ac:dyDescent="0.35">
      <c r="A38" t="s">
        <v>29</v>
      </c>
      <c r="B38" s="1">
        <v>43125</v>
      </c>
      <c r="C38" t="s">
        <v>114</v>
      </c>
      <c r="G38" t="s">
        <v>21</v>
      </c>
      <c r="H38" t="s">
        <v>16</v>
      </c>
      <c r="J38" t="s">
        <v>17</v>
      </c>
      <c r="K38" s="2">
        <v>390</v>
      </c>
      <c r="L38" s="2">
        <v>27.3</v>
      </c>
      <c r="M38" s="2">
        <v>417.3</v>
      </c>
      <c r="N38" s="2">
        <v>0</v>
      </c>
      <c r="O38" s="2">
        <f t="shared" si="0"/>
        <v>417.3</v>
      </c>
      <c r="P38" s="110" t="str">
        <f t="shared" si="1"/>
        <v>enero</v>
      </c>
    </row>
    <row r="39" spans="1:16" x14ac:dyDescent="0.35">
      <c r="A39" t="s">
        <v>30</v>
      </c>
      <c r="B39" s="1">
        <v>43125</v>
      </c>
      <c r="C39" t="s">
        <v>115</v>
      </c>
      <c r="G39" t="s">
        <v>21</v>
      </c>
      <c r="H39" t="s">
        <v>16</v>
      </c>
      <c r="J39" t="s">
        <v>17</v>
      </c>
      <c r="K39" s="2">
        <v>90</v>
      </c>
      <c r="L39" s="2">
        <v>6.3</v>
      </c>
      <c r="M39" s="2">
        <v>96.3</v>
      </c>
      <c r="N39" s="2">
        <v>0</v>
      </c>
      <c r="O39" s="2">
        <f t="shared" si="0"/>
        <v>96.3</v>
      </c>
      <c r="P39" s="110" t="str">
        <f t="shared" si="1"/>
        <v>enero</v>
      </c>
    </row>
    <row r="40" spans="1:16" x14ac:dyDescent="0.35">
      <c r="A40" t="s">
        <v>31</v>
      </c>
      <c r="B40" s="1">
        <v>43124</v>
      </c>
      <c r="C40" t="s">
        <v>116</v>
      </c>
      <c r="G40" t="s">
        <v>21</v>
      </c>
      <c r="H40" t="s">
        <v>16</v>
      </c>
      <c r="J40" t="s">
        <v>17</v>
      </c>
      <c r="K40" s="2">
        <v>270</v>
      </c>
      <c r="L40" s="2">
        <v>18.899999999999999</v>
      </c>
      <c r="M40" s="2">
        <v>288.89999999999998</v>
      </c>
      <c r="N40" s="2">
        <v>0</v>
      </c>
      <c r="O40" s="2">
        <f t="shared" si="0"/>
        <v>288.89999999999998</v>
      </c>
      <c r="P40" s="110" t="str">
        <f t="shared" si="1"/>
        <v>enero</v>
      </c>
    </row>
    <row r="41" spans="1:16" x14ac:dyDescent="0.35">
      <c r="A41" t="s">
        <v>14</v>
      </c>
      <c r="B41" s="1">
        <v>43130</v>
      </c>
      <c r="C41" t="s">
        <v>117</v>
      </c>
      <c r="G41" t="s">
        <v>15</v>
      </c>
      <c r="H41" t="s">
        <v>16</v>
      </c>
      <c r="J41" t="s">
        <v>17</v>
      </c>
      <c r="K41" s="2">
        <v>290</v>
      </c>
      <c r="L41" s="2">
        <v>20.3</v>
      </c>
      <c r="M41" s="2">
        <v>310.3</v>
      </c>
      <c r="N41" s="2">
        <v>310.3</v>
      </c>
      <c r="O41" s="2">
        <f t="shared" si="0"/>
        <v>0</v>
      </c>
      <c r="P41" s="110" t="str">
        <f t="shared" si="1"/>
        <v>enero</v>
      </c>
    </row>
    <row r="42" spans="1:16" x14ac:dyDescent="0.35">
      <c r="A42" t="s">
        <v>18</v>
      </c>
      <c r="B42" s="1">
        <v>43130</v>
      </c>
      <c r="C42" t="s">
        <v>118</v>
      </c>
      <c r="G42" t="s">
        <v>19</v>
      </c>
      <c r="H42" t="s">
        <v>16</v>
      </c>
      <c r="J42" t="s">
        <v>17</v>
      </c>
      <c r="K42" s="2">
        <v>1170</v>
      </c>
      <c r="L42" s="2">
        <v>81.900000000000006</v>
      </c>
      <c r="M42" s="2">
        <v>1251.9000000000001</v>
      </c>
      <c r="N42" s="2">
        <v>1201.9000000000001</v>
      </c>
      <c r="O42" s="2">
        <f t="shared" si="0"/>
        <v>50</v>
      </c>
      <c r="P42" s="110" t="str">
        <f t="shared" si="1"/>
        <v>enero</v>
      </c>
    </row>
    <row r="43" spans="1:16" x14ac:dyDescent="0.35">
      <c r="A43" t="s">
        <v>20</v>
      </c>
      <c r="B43" s="1">
        <v>43130</v>
      </c>
      <c r="C43" t="s">
        <v>119</v>
      </c>
      <c r="G43" t="s">
        <v>21</v>
      </c>
      <c r="H43" t="s">
        <v>16</v>
      </c>
      <c r="J43" t="s">
        <v>17</v>
      </c>
      <c r="K43" s="2">
        <v>60</v>
      </c>
      <c r="L43" s="2">
        <v>4.2</v>
      </c>
      <c r="M43" s="2">
        <v>64.2</v>
      </c>
      <c r="N43" s="2">
        <v>0</v>
      </c>
      <c r="O43" s="2">
        <f t="shared" si="0"/>
        <v>64.2</v>
      </c>
      <c r="P43" s="110" t="str">
        <f t="shared" si="1"/>
        <v>enero</v>
      </c>
    </row>
    <row r="44" spans="1:16" x14ac:dyDescent="0.35">
      <c r="A44" t="s">
        <v>22</v>
      </c>
      <c r="B44" s="1">
        <v>43130</v>
      </c>
      <c r="C44" t="s">
        <v>120</v>
      </c>
      <c r="G44" t="s">
        <v>21</v>
      </c>
      <c r="H44" t="s">
        <v>16</v>
      </c>
      <c r="J44" t="s">
        <v>17</v>
      </c>
      <c r="K44" s="2">
        <v>440</v>
      </c>
      <c r="L44" s="2">
        <v>30.8</v>
      </c>
      <c r="M44" s="2">
        <v>470.8</v>
      </c>
      <c r="N44" s="2">
        <v>0</v>
      </c>
      <c r="O44" s="2">
        <f t="shared" si="0"/>
        <v>470.8</v>
      </c>
      <c r="P44" s="110" t="str">
        <f t="shared" si="1"/>
        <v>enero</v>
      </c>
    </row>
    <row r="45" spans="1:16" x14ac:dyDescent="0.35">
      <c r="A45" t="s">
        <v>23</v>
      </c>
      <c r="B45" s="1">
        <v>43130</v>
      </c>
      <c r="C45" t="s">
        <v>121</v>
      </c>
      <c r="G45" t="s">
        <v>19</v>
      </c>
      <c r="H45" t="s">
        <v>16</v>
      </c>
      <c r="J45" t="s">
        <v>17</v>
      </c>
      <c r="K45" s="2">
        <v>560</v>
      </c>
      <c r="L45" s="2">
        <v>39.200000000000003</v>
      </c>
      <c r="M45" s="2">
        <v>599.20000000000005</v>
      </c>
      <c r="N45" s="2">
        <v>360</v>
      </c>
      <c r="O45" s="2">
        <f t="shared" si="0"/>
        <v>239.20000000000005</v>
      </c>
      <c r="P45" s="110" t="str">
        <f t="shared" si="1"/>
        <v>enero</v>
      </c>
    </row>
    <row r="46" spans="1:16" x14ac:dyDescent="0.35">
      <c r="A46" t="s">
        <v>24</v>
      </c>
      <c r="B46" s="1">
        <v>43130</v>
      </c>
      <c r="C46" t="s">
        <v>122</v>
      </c>
      <c r="G46" t="s">
        <v>15</v>
      </c>
      <c r="H46" t="s">
        <v>16</v>
      </c>
      <c r="J46" t="s">
        <v>17</v>
      </c>
      <c r="K46" s="2">
        <v>1049</v>
      </c>
      <c r="L46" s="2">
        <v>73.430000000000007</v>
      </c>
      <c r="M46" s="2">
        <v>1122.43</v>
      </c>
      <c r="N46" s="2">
        <v>1122.43</v>
      </c>
      <c r="O46" s="2">
        <f t="shared" si="0"/>
        <v>0</v>
      </c>
      <c r="P46" s="110" t="str">
        <f t="shared" si="1"/>
        <v>enero</v>
      </c>
    </row>
    <row r="47" spans="1:16" x14ac:dyDescent="0.35">
      <c r="A47" t="s">
        <v>25</v>
      </c>
      <c r="B47" s="1">
        <v>43130</v>
      </c>
      <c r="C47" t="s">
        <v>123</v>
      </c>
      <c r="G47" t="s">
        <v>21</v>
      </c>
      <c r="H47" t="s">
        <v>16</v>
      </c>
      <c r="J47" t="s">
        <v>17</v>
      </c>
      <c r="K47" s="2">
        <v>135</v>
      </c>
      <c r="L47" s="2">
        <v>9.4499999999999993</v>
      </c>
      <c r="M47" s="2">
        <v>144.44999999999999</v>
      </c>
      <c r="N47" s="2">
        <v>0</v>
      </c>
      <c r="O47" s="2">
        <f t="shared" si="0"/>
        <v>144.44999999999999</v>
      </c>
      <c r="P47" s="110" t="str">
        <f t="shared" si="1"/>
        <v>enero</v>
      </c>
    </row>
    <row r="48" spans="1:16" x14ac:dyDescent="0.35">
      <c r="A48" t="s">
        <v>26</v>
      </c>
      <c r="B48" s="1">
        <v>43126</v>
      </c>
      <c r="C48" t="s">
        <v>124</v>
      </c>
      <c r="G48" t="s">
        <v>15</v>
      </c>
      <c r="H48" t="s">
        <v>16</v>
      </c>
      <c r="J48" t="s">
        <v>17</v>
      </c>
      <c r="K48" s="2">
        <v>180</v>
      </c>
      <c r="L48" s="2">
        <v>12.6</v>
      </c>
      <c r="M48" s="2">
        <v>192.6</v>
      </c>
      <c r="N48" s="2">
        <v>192.6</v>
      </c>
      <c r="O48" s="2">
        <f t="shared" si="0"/>
        <v>0</v>
      </c>
      <c r="P48" s="110" t="str">
        <f t="shared" si="1"/>
        <v>enero</v>
      </c>
    </row>
    <row r="49" spans="1:16" x14ac:dyDescent="0.35">
      <c r="A49" t="s">
        <v>27</v>
      </c>
      <c r="B49" s="1">
        <v>43125</v>
      </c>
      <c r="C49" t="s">
        <v>125</v>
      </c>
      <c r="G49" t="s">
        <v>21</v>
      </c>
      <c r="H49" t="s">
        <v>16</v>
      </c>
      <c r="J49" t="s">
        <v>17</v>
      </c>
      <c r="K49" s="2">
        <v>30</v>
      </c>
      <c r="L49" s="2">
        <v>2.1</v>
      </c>
      <c r="M49" s="2">
        <v>32.1</v>
      </c>
      <c r="N49" s="2">
        <v>0</v>
      </c>
      <c r="O49" s="2">
        <f t="shared" si="0"/>
        <v>32.1</v>
      </c>
      <c r="P49" s="110" t="str">
        <f t="shared" si="1"/>
        <v>enero</v>
      </c>
    </row>
    <row r="50" spans="1:16" x14ac:dyDescent="0.35">
      <c r="A50" t="s">
        <v>28</v>
      </c>
      <c r="B50" s="1">
        <v>43125</v>
      </c>
      <c r="C50" t="s">
        <v>126</v>
      </c>
      <c r="G50" t="s">
        <v>21</v>
      </c>
      <c r="H50" t="s">
        <v>16</v>
      </c>
      <c r="J50" t="s">
        <v>17</v>
      </c>
      <c r="K50" s="2">
        <v>1512</v>
      </c>
      <c r="L50" s="2">
        <v>105.84</v>
      </c>
      <c r="M50" s="2">
        <v>1617.84</v>
      </c>
      <c r="N50" s="2">
        <v>0</v>
      </c>
      <c r="O50" s="2">
        <f t="shared" si="0"/>
        <v>1617.84</v>
      </c>
      <c r="P50" s="110" t="str">
        <f t="shared" si="1"/>
        <v>enero</v>
      </c>
    </row>
    <row r="51" spans="1:16" x14ac:dyDescent="0.35">
      <c r="A51" t="s">
        <v>29</v>
      </c>
      <c r="B51" s="1">
        <v>43125</v>
      </c>
      <c r="C51" t="s">
        <v>127</v>
      </c>
      <c r="G51" t="s">
        <v>21</v>
      </c>
      <c r="H51" t="s">
        <v>16</v>
      </c>
      <c r="J51" t="s">
        <v>17</v>
      </c>
      <c r="K51" s="2">
        <v>390</v>
      </c>
      <c r="L51" s="2">
        <v>27.3</v>
      </c>
      <c r="M51" s="2">
        <v>417.3</v>
      </c>
      <c r="N51" s="2">
        <v>0</v>
      </c>
      <c r="O51" s="2">
        <f t="shared" si="0"/>
        <v>417.3</v>
      </c>
      <c r="P51" s="110" t="str">
        <f t="shared" si="1"/>
        <v>enero</v>
      </c>
    </row>
    <row r="52" spans="1:16" x14ac:dyDescent="0.35">
      <c r="A52" t="s">
        <v>30</v>
      </c>
      <c r="B52" s="1">
        <v>43125</v>
      </c>
      <c r="C52" t="s">
        <v>128</v>
      </c>
      <c r="G52" t="s">
        <v>21</v>
      </c>
      <c r="H52" t="s">
        <v>16</v>
      </c>
      <c r="J52" t="s">
        <v>17</v>
      </c>
      <c r="K52" s="2">
        <v>90</v>
      </c>
      <c r="L52" s="2">
        <v>6.3</v>
      </c>
      <c r="M52" s="2">
        <v>96.3</v>
      </c>
      <c r="N52" s="2">
        <v>0</v>
      </c>
      <c r="O52" s="2">
        <f t="shared" si="0"/>
        <v>96.3</v>
      </c>
      <c r="P52" s="110" t="str">
        <f t="shared" si="1"/>
        <v>enero</v>
      </c>
    </row>
    <row r="53" spans="1:16" x14ac:dyDescent="0.35">
      <c r="A53" t="s">
        <v>31</v>
      </c>
      <c r="B53" s="1">
        <v>43155</v>
      </c>
      <c r="C53" t="s">
        <v>78</v>
      </c>
      <c r="G53" t="s">
        <v>21</v>
      </c>
      <c r="H53" t="s">
        <v>16</v>
      </c>
      <c r="J53" t="s">
        <v>17</v>
      </c>
      <c r="K53" s="2">
        <v>270</v>
      </c>
      <c r="L53" s="2">
        <v>18.899999999999999</v>
      </c>
      <c r="M53" s="2">
        <v>288.89999999999998</v>
      </c>
      <c r="N53" s="2">
        <v>0</v>
      </c>
      <c r="O53" s="2">
        <f t="shared" si="0"/>
        <v>288.89999999999998</v>
      </c>
      <c r="P53" s="110" t="str">
        <f t="shared" si="1"/>
        <v>febrero</v>
      </c>
    </row>
    <row r="54" spans="1:16" x14ac:dyDescent="0.35">
      <c r="A54" t="s">
        <v>14</v>
      </c>
      <c r="B54" s="1">
        <v>43155</v>
      </c>
      <c r="C54" t="s">
        <v>79</v>
      </c>
      <c r="G54" t="s">
        <v>15</v>
      </c>
      <c r="H54" t="s">
        <v>16</v>
      </c>
      <c r="J54" t="s">
        <v>17</v>
      </c>
      <c r="K54" s="2">
        <v>290</v>
      </c>
      <c r="L54" s="2">
        <v>20.3</v>
      </c>
      <c r="M54" s="2">
        <v>310.3</v>
      </c>
      <c r="N54" s="2">
        <v>310.3</v>
      </c>
      <c r="O54" s="2">
        <f t="shared" si="0"/>
        <v>0</v>
      </c>
      <c r="P54" s="110" t="str">
        <f t="shared" si="1"/>
        <v>febrero</v>
      </c>
    </row>
    <row r="55" spans="1:16" x14ac:dyDescent="0.35">
      <c r="A55" t="s">
        <v>18</v>
      </c>
      <c r="B55" s="1">
        <v>43155</v>
      </c>
      <c r="C55" t="s">
        <v>80</v>
      </c>
      <c r="G55" t="s">
        <v>19</v>
      </c>
      <c r="H55" t="s">
        <v>16</v>
      </c>
      <c r="J55" t="s">
        <v>17</v>
      </c>
      <c r="K55" s="2">
        <v>1170</v>
      </c>
      <c r="L55" s="2">
        <v>81.900000000000006</v>
      </c>
      <c r="M55" s="2">
        <v>1251.9000000000001</v>
      </c>
      <c r="N55" s="2">
        <v>1201.9000000000001</v>
      </c>
      <c r="O55" s="2">
        <f t="shared" si="0"/>
        <v>50</v>
      </c>
      <c r="P55" s="110" t="str">
        <f t="shared" si="1"/>
        <v>febrero</v>
      </c>
    </row>
    <row r="56" spans="1:16" x14ac:dyDescent="0.35">
      <c r="A56" t="s">
        <v>20</v>
      </c>
      <c r="B56" s="1">
        <v>43155</v>
      </c>
      <c r="C56" t="s">
        <v>81</v>
      </c>
      <c r="G56" t="s">
        <v>21</v>
      </c>
      <c r="H56" t="s">
        <v>16</v>
      </c>
      <c r="J56" t="s">
        <v>17</v>
      </c>
      <c r="K56" s="2">
        <v>60</v>
      </c>
      <c r="L56" s="2">
        <v>4.2</v>
      </c>
      <c r="M56" s="2">
        <v>64.2</v>
      </c>
      <c r="N56" s="2">
        <v>0</v>
      </c>
      <c r="O56" s="2">
        <f t="shared" si="0"/>
        <v>64.2</v>
      </c>
      <c r="P56" s="110" t="str">
        <f t="shared" si="1"/>
        <v>febrero</v>
      </c>
    </row>
    <row r="57" spans="1:16" x14ac:dyDescent="0.35">
      <c r="A57" t="s">
        <v>22</v>
      </c>
      <c r="B57" s="1">
        <v>43155</v>
      </c>
      <c r="C57" t="s">
        <v>82</v>
      </c>
      <c r="G57" t="s">
        <v>21</v>
      </c>
      <c r="H57" t="s">
        <v>16</v>
      </c>
      <c r="J57" t="s">
        <v>17</v>
      </c>
      <c r="K57" s="2">
        <v>440</v>
      </c>
      <c r="L57" s="2">
        <v>30.8</v>
      </c>
      <c r="M57" s="2">
        <v>470.8</v>
      </c>
      <c r="N57" s="2">
        <v>0</v>
      </c>
      <c r="O57" s="2">
        <f t="shared" si="0"/>
        <v>470.8</v>
      </c>
      <c r="P57" s="110" t="str">
        <f t="shared" si="1"/>
        <v>febrero</v>
      </c>
    </row>
    <row r="58" spans="1:16" x14ac:dyDescent="0.35">
      <c r="A58" t="s">
        <v>23</v>
      </c>
      <c r="B58" s="1">
        <v>43155</v>
      </c>
      <c r="C58" t="s">
        <v>83</v>
      </c>
      <c r="G58" t="s">
        <v>19</v>
      </c>
      <c r="H58" t="s">
        <v>16</v>
      </c>
      <c r="J58" t="s">
        <v>17</v>
      </c>
      <c r="K58" s="2">
        <v>560</v>
      </c>
      <c r="L58" s="2">
        <v>39.200000000000003</v>
      </c>
      <c r="M58" s="2">
        <v>599.20000000000005</v>
      </c>
      <c r="N58" s="2">
        <v>360</v>
      </c>
      <c r="O58" s="2">
        <f t="shared" si="0"/>
        <v>239.20000000000005</v>
      </c>
      <c r="P58" s="110" t="str">
        <f t="shared" si="1"/>
        <v>febrero</v>
      </c>
    </row>
    <row r="59" spans="1:16" x14ac:dyDescent="0.35">
      <c r="A59" t="s">
        <v>24</v>
      </c>
      <c r="B59" s="1">
        <v>43155</v>
      </c>
      <c r="C59" t="s">
        <v>84</v>
      </c>
      <c r="G59" t="s">
        <v>15</v>
      </c>
      <c r="H59" t="s">
        <v>16</v>
      </c>
      <c r="J59" t="s">
        <v>17</v>
      </c>
      <c r="K59" s="2">
        <v>1049</v>
      </c>
      <c r="L59" s="2">
        <v>73.430000000000007</v>
      </c>
      <c r="M59" s="2">
        <v>1122.43</v>
      </c>
      <c r="N59" s="2">
        <v>1122.43</v>
      </c>
      <c r="O59" s="2">
        <f t="shared" si="0"/>
        <v>0</v>
      </c>
      <c r="P59" s="110" t="str">
        <f t="shared" si="1"/>
        <v>febrero</v>
      </c>
    </row>
    <row r="60" spans="1:16" x14ac:dyDescent="0.35">
      <c r="A60" t="s">
        <v>25</v>
      </c>
      <c r="B60" s="1">
        <v>43155</v>
      </c>
      <c r="C60" t="s">
        <v>85</v>
      </c>
      <c r="G60" t="s">
        <v>21</v>
      </c>
      <c r="H60" t="s">
        <v>16</v>
      </c>
      <c r="J60" t="s">
        <v>17</v>
      </c>
      <c r="K60" s="2">
        <v>135</v>
      </c>
      <c r="L60" s="2">
        <v>9.4499999999999993</v>
      </c>
      <c r="M60" s="2">
        <v>144.44999999999999</v>
      </c>
      <c r="N60" s="2">
        <v>0</v>
      </c>
      <c r="O60" s="2">
        <f t="shared" si="0"/>
        <v>144.44999999999999</v>
      </c>
      <c r="P60" s="110" t="str">
        <f t="shared" si="1"/>
        <v>febrero</v>
      </c>
    </row>
    <row r="61" spans="1:16" x14ac:dyDescent="0.35">
      <c r="A61" t="s">
        <v>26</v>
      </c>
      <c r="B61" s="1">
        <v>43155</v>
      </c>
      <c r="C61" t="s">
        <v>86</v>
      </c>
      <c r="G61" t="s">
        <v>15</v>
      </c>
      <c r="H61" t="s">
        <v>16</v>
      </c>
      <c r="J61" t="s">
        <v>17</v>
      </c>
      <c r="K61" s="2">
        <v>180</v>
      </c>
      <c r="L61" s="2">
        <v>12.6</v>
      </c>
      <c r="M61" s="2">
        <v>192.6</v>
      </c>
      <c r="N61" s="2">
        <v>192.6</v>
      </c>
      <c r="O61" s="2">
        <f t="shared" si="0"/>
        <v>0</v>
      </c>
      <c r="P61" s="110" t="str">
        <f t="shared" si="1"/>
        <v>febrero</v>
      </c>
    </row>
    <row r="62" spans="1:16" x14ac:dyDescent="0.35">
      <c r="A62" t="s">
        <v>27</v>
      </c>
      <c r="B62" s="1">
        <v>43155</v>
      </c>
      <c r="C62" t="s">
        <v>87</v>
      </c>
      <c r="G62" t="s">
        <v>21</v>
      </c>
      <c r="H62" t="s">
        <v>16</v>
      </c>
      <c r="J62" t="s">
        <v>17</v>
      </c>
      <c r="K62" s="2">
        <v>30</v>
      </c>
      <c r="L62" s="2">
        <v>2.1</v>
      </c>
      <c r="M62" s="2">
        <v>32.1</v>
      </c>
      <c r="N62" s="2">
        <v>0</v>
      </c>
      <c r="O62" s="2">
        <f t="shared" si="0"/>
        <v>32.1</v>
      </c>
      <c r="P62" s="110" t="str">
        <f t="shared" si="1"/>
        <v>febrero</v>
      </c>
    </row>
    <row r="63" spans="1:16" x14ac:dyDescent="0.35">
      <c r="A63" t="s">
        <v>28</v>
      </c>
      <c r="B63" s="1">
        <v>43155</v>
      </c>
      <c r="C63" t="s">
        <v>88</v>
      </c>
      <c r="G63" t="s">
        <v>21</v>
      </c>
      <c r="H63" t="s">
        <v>16</v>
      </c>
      <c r="J63" t="s">
        <v>17</v>
      </c>
      <c r="K63" s="2">
        <v>1512</v>
      </c>
      <c r="L63" s="2">
        <v>105.84</v>
      </c>
      <c r="M63" s="2">
        <v>1617.84</v>
      </c>
      <c r="N63" s="2">
        <v>0</v>
      </c>
      <c r="O63" s="2">
        <f t="shared" si="0"/>
        <v>1617.84</v>
      </c>
      <c r="P63" s="110" t="str">
        <f t="shared" si="1"/>
        <v>febrero</v>
      </c>
    </row>
    <row r="64" spans="1:16" x14ac:dyDescent="0.35">
      <c r="A64" t="s">
        <v>29</v>
      </c>
      <c r="B64" s="1">
        <v>43155</v>
      </c>
      <c r="C64" t="s">
        <v>89</v>
      </c>
      <c r="G64" t="s">
        <v>21</v>
      </c>
      <c r="H64" t="s">
        <v>16</v>
      </c>
      <c r="J64" t="s">
        <v>17</v>
      </c>
      <c r="K64" s="2">
        <v>390</v>
      </c>
      <c r="L64" s="2">
        <v>27.3</v>
      </c>
      <c r="M64" s="2">
        <v>417.3</v>
      </c>
      <c r="N64" s="2">
        <v>0</v>
      </c>
      <c r="O64" s="2">
        <f t="shared" si="0"/>
        <v>417.3</v>
      </c>
      <c r="P64" s="110" t="str">
        <f t="shared" si="1"/>
        <v>febrero</v>
      </c>
    </row>
    <row r="65" spans="1:16" x14ac:dyDescent="0.35">
      <c r="A65" t="s">
        <v>30</v>
      </c>
      <c r="B65" s="1">
        <v>43155</v>
      </c>
      <c r="C65" t="s">
        <v>90</v>
      </c>
      <c r="G65" t="s">
        <v>21</v>
      </c>
      <c r="H65" t="s">
        <v>16</v>
      </c>
      <c r="J65" t="s">
        <v>17</v>
      </c>
      <c r="K65" s="2">
        <v>90</v>
      </c>
      <c r="L65" s="2">
        <v>6.3</v>
      </c>
      <c r="M65" s="2">
        <v>96.3</v>
      </c>
      <c r="N65" s="2">
        <v>0</v>
      </c>
      <c r="O65" s="2">
        <f t="shared" si="0"/>
        <v>96.3</v>
      </c>
      <c r="P65" s="110" t="str">
        <f t="shared" si="1"/>
        <v>febrero</v>
      </c>
    </row>
    <row r="66" spans="1:16" x14ac:dyDescent="0.35">
      <c r="A66" t="s">
        <v>31</v>
      </c>
      <c r="B66" s="1">
        <v>43155</v>
      </c>
      <c r="C66" t="s">
        <v>91</v>
      </c>
      <c r="G66" t="s">
        <v>21</v>
      </c>
      <c r="H66" t="s">
        <v>16</v>
      </c>
      <c r="J66" t="s">
        <v>17</v>
      </c>
      <c r="K66" s="2">
        <v>270</v>
      </c>
      <c r="L66" s="2">
        <v>18.899999999999999</v>
      </c>
      <c r="M66" s="2">
        <v>288.89999999999998</v>
      </c>
      <c r="N66" s="2">
        <v>0</v>
      </c>
      <c r="O66" s="2">
        <f t="shared" si="0"/>
        <v>288.89999999999998</v>
      </c>
      <c r="P66" s="110" t="str">
        <f t="shared" si="1"/>
        <v>febrero</v>
      </c>
    </row>
    <row r="67" spans="1:16" x14ac:dyDescent="0.35">
      <c r="A67" t="s">
        <v>14</v>
      </c>
      <c r="B67" s="1">
        <v>43155</v>
      </c>
      <c r="C67" t="s">
        <v>92</v>
      </c>
      <c r="G67" t="s">
        <v>15</v>
      </c>
      <c r="H67" t="s">
        <v>16</v>
      </c>
      <c r="J67" t="s">
        <v>17</v>
      </c>
      <c r="K67" s="2">
        <v>290</v>
      </c>
      <c r="L67" s="2">
        <v>20.3</v>
      </c>
      <c r="M67" s="2">
        <v>310.3</v>
      </c>
      <c r="N67" s="2">
        <v>310.3</v>
      </c>
      <c r="O67" s="2">
        <f t="shared" ref="O67:O130" si="2">M67-N67</f>
        <v>0</v>
      </c>
      <c r="P67" s="110" t="str">
        <f t="shared" ref="P67:P130" si="3">TEXT(B67,"mmmmmmmmmmmmmm")</f>
        <v>febrero</v>
      </c>
    </row>
    <row r="68" spans="1:16" x14ac:dyDescent="0.35">
      <c r="A68" t="s">
        <v>18</v>
      </c>
      <c r="B68" s="1">
        <v>43155</v>
      </c>
      <c r="C68" t="s">
        <v>93</v>
      </c>
      <c r="G68" t="s">
        <v>19</v>
      </c>
      <c r="H68" t="s">
        <v>16</v>
      </c>
      <c r="J68" t="s">
        <v>17</v>
      </c>
      <c r="K68" s="2">
        <v>1170</v>
      </c>
      <c r="L68" s="2">
        <v>81.900000000000006</v>
      </c>
      <c r="M68" s="2">
        <v>1251.9000000000001</v>
      </c>
      <c r="N68" s="2">
        <v>1201.9000000000001</v>
      </c>
      <c r="O68" s="2">
        <f t="shared" si="2"/>
        <v>50</v>
      </c>
      <c r="P68" s="110" t="str">
        <f t="shared" si="3"/>
        <v>febrero</v>
      </c>
    </row>
    <row r="69" spans="1:16" x14ac:dyDescent="0.35">
      <c r="A69" t="s">
        <v>20</v>
      </c>
      <c r="B69" s="1">
        <v>43155</v>
      </c>
      <c r="C69" t="s">
        <v>94</v>
      </c>
      <c r="G69" t="s">
        <v>21</v>
      </c>
      <c r="H69" t="s">
        <v>16</v>
      </c>
      <c r="J69" t="s">
        <v>17</v>
      </c>
      <c r="K69" s="2">
        <v>60</v>
      </c>
      <c r="L69" s="2">
        <v>4.2</v>
      </c>
      <c r="M69" s="2">
        <v>64.2</v>
      </c>
      <c r="N69" s="2">
        <v>0</v>
      </c>
      <c r="O69" s="2">
        <f t="shared" si="2"/>
        <v>64.2</v>
      </c>
      <c r="P69" s="110" t="str">
        <f t="shared" si="3"/>
        <v>febrero</v>
      </c>
    </row>
    <row r="70" spans="1:16" x14ac:dyDescent="0.35">
      <c r="A70" t="s">
        <v>22</v>
      </c>
      <c r="B70" s="1">
        <v>43155</v>
      </c>
      <c r="C70" t="s">
        <v>95</v>
      </c>
      <c r="G70" t="s">
        <v>21</v>
      </c>
      <c r="H70" t="s">
        <v>16</v>
      </c>
      <c r="J70" t="s">
        <v>17</v>
      </c>
      <c r="K70" s="2">
        <v>440</v>
      </c>
      <c r="L70" s="2">
        <v>30.8</v>
      </c>
      <c r="M70" s="2">
        <v>470.8</v>
      </c>
      <c r="N70" s="2">
        <v>0</v>
      </c>
      <c r="O70" s="2">
        <f t="shared" si="2"/>
        <v>470.8</v>
      </c>
      <c r="P70" s="110" t="str">
        <f t="shared" si="3"/>
        <v>febrero</v>
      </c>
    </row>
    <row r="71" spans="1:16" x14ac:dyDescent="0.35">
      <c r="A71" t="s">
        <v>23</v>
      </c>
      <c r="B71" s="1">
        <v>43155</v>
      </c>
      <c r="C71" t="s">
        <v>96</v>
      </c>
      <c r="G71" t="s">
        <v>19</v>
      </c>
      <c r="H71" t="s">
        <v>16</v>
      </c>
      <c r="J71" t="s">
        <v>17</v>
      </c>
      <c r="K71" s="2">
        <v>560</v>
      </c>
      <c r="L71" s="2">
        <v>39.200000000000003</v>
      </c>
      <c r="M71" s="2">
        <v>599.20000000000005</v>
      </c>
      <c r="N71" s="2">
        <v>360</v>
      </c>
      <c r="O71" s="2">
        <f t="shared" si="2"/>
        <v>239.20000000000005</v>
      </c>
      <c r="P71" s="110" t="str">
        <f t="shared" si="3"/>
        <v>febrero</v>
      </c>
    </row>
    <row r="72" spans="1:16" x14ac:dyDescent="0.35">
      <c r="A72" t="s">
        <v>24</v>
      </c>
      <c r="B72" s="1">
        <v>43155</v>
      </c>
      <c r="C72" t="s">
        <v>97</v>
      </c>
      <c r="G72" t="s">
        <v>15</v>
      </c>
      <c r="H72" t="s">
        <v>16</v>
      </c>
      <c r="J72" t="s">
        <v>17</v>
      </c>
      <c r="K72" s="2">
        <v>1049</v>
      </c>
      <c r="L72" s="2">
        <v>73.430000000000007</v>
      </c>
      <c r="M72" s="2">
        <v>1122.43</v>
      </c>
      <c r="N72" s="2">
        <v>1122.43</v>
      </c>
      <c r="O72" s="2">
        <f t="shared" si="2"/>
        <v>0</v>
      </c>
      <c r="P72" s="110" t="str">
        <f t="shared" si="3"/>
        <v>febrero</v>
      </c>
    </row>
    <row r="73" spans="1:16" x14ac:dyDescent="0.35">
      <c r="A73" t="s">
        <v>25</v>
      </c>
      <c r="B73" s="1">
        <v>43155</v>
      </c>
      <c r="C73" t="s">
        <v>98</v>
      </c>
      <c r="G73" t="s">
        <v>21</v>
      </c>
      <c r="H73" t="s">
        <v>16</v>
      </c>
      <c r="J73" t="s">
        <v>17</v>
      </c>
      <c r="K73" s="2">
        <v>135</v>
      </c>
      <c r="L73" s="2">
        <v>9.4499999999999993</v>
      </c>
      <c r="M73" s="2">
        <v>144.44999999999999</v>
      </c>
      <c r="N73" s="2">
        <v>0</v>
      </c>
      <c r="O73" s="2">
        <f t="shared" si="2"/>
        <v>144.44999999999999</v>
      </c>
      <c r="P73" s="110" t="str">
        <f t="shared" si="3"/>
        <v>febrero</v>
      </c>
    </row>
    <row r="74" spans="1:16" x14ac:dyDescent="0.35">
      <c r="A74" t="s">
        <v>26</v>
      </c>
      <c r="B74" s="1">
        <v>43155</v>
      </c>
      <c r="C74" t="s">
        <v>99</v>
      </c>
      <c r="G74" t="s">
        <v>15</v>
      </c>
      <c r="H74" t="s">
        <v>16</v>
      </c>
      <c r="J74" t="s">
        <v>17</v>
      </c>
      <c r="K74" s="2">
        <v>180</v>
      </c>
      <c r="L74" s="2">
        <v>12.6</v>
      </c>
      <c r="M74" s="2">
        <v>192.6</v>
      </c>
      <c r="N74" s="2">
        <v>192.6</v>
      </c>
      <c r="O74" s="2">
        <f t="shared" si="2"/>
        <v>0</v>
      </c>
      <c r="P74" s="110" t="str">
        <f t="shared" si="3"/>
        <v>febrero</v>
      </c>
    </row>
    <row r="75" spans="1:16" x14ac:dyDescent="0.35">
      <c r="A75" t="s">
        <v>27</v>
      </c>
      <c r="B75" s="1">
        <v>43155</v>
      </c>
      <c r="C75" t="s">
        <v>100</v>
      </c>
      <c r="G75" t="s">
        <v>21</v>
      </c>
      <c r="H75" t="s">
        <v>16</v>
      </c>
      <c r="J75" t="s">
        <v>17</v>
      </c>
      <c r="K75" s="2">
        <v>30</v>
      </c>
      <c r="L75" s="2">
        <v>2.1</v>
      </c>
      <c r="M75" s="2">
        <v>32.1</v>
      </c>
      <c r="N75" s="2">
        <v>0</v>
      </c>
      <c r="O75" s="2">
        <f t="shared" si="2"/>
        <v>32.1</v>
      </c>
      <c r="P75" s="110" t="str">
        <f t="shared" si="3"/>
        <v>febrero</v>
      </c>
    </row>
    <row r="76" spans="1:16" x14ac:dyDescent="0.35">
      <c r="A76" t="s">
        <v>28</v>
      </c>
      <c r="B76" s="1">
        <v>43155</v>
      </c>
      <c r="C76" t="s">
        <v>101</v>
      </c>
      <c r="G76" t="s">
        <v>21</v>
      </c>
      <c r="H76" t="s">
        <v>16</v>
      </c>
      <c r="J76" t="s">
        <v>17</v>
      </c>
      <c r="K76" s="2">
        <v>1512</v>
      </c>
      <c r="L76" s="2">
        <v>105.84</v>
      </c>
      <c r="M76" s="2">
        <v>1617.84</v>
      </c>
      <c r="N76" s="2">
        <v>0</v>
      </c>
      <c r="O76" s="2">
        <f t="shared" si="2"/>
        <v>1617.84</v>
      </c>
      <c r="P76" s="110" t="str">
        <f t="shared" si="3"/>
        <v>febrero</v>
      </c>
    </row>
    <row r="77" spans="1:16" x14ac:dyDescent="0.35">
      <c r="A77" t="s">
        <v>29</v>
      </c>
      <c r="B77" s="1">
        <v>43155</v>
      </c>
      <c r="C77" t="s">
        <v>102</v>
      </c>
      <c r="G77" t="s">
        <v>21</v>
      </c>
      <c r="H77" t="s">
        <v>16</v>
      </c>
      <c r="J77" t="s">
        <v>17</v>
      </c>
      <c r="K77" s="2">
        <v>390</v>
      </c>
      <c r="L77" s="2">
        <v>27.3</v>
      </c>
      <c r="M77" s="2">
        <v>417.3</v>
      </c>
      <c r="N77" s="2">
        <v>0</v>
      </c>
      <c r="O77" s="2">
        <f t="shared" si="2"/>
        <v>417.3</v>
      </c>
      <c r="P77" s="110" t="str">
        <f t="shared" si="3"/>
        <v>febrero</v>
      </c>
    </row>
    <row r="78" spans="1:16" x14ac:dyDescent="0.35">
      <c r="A78" t="s">
        <v>30</v>
      </c>
      <c r="B78" s="1">
        <v>43155</v>
      </c>
      <c r="C78" t="s">
        <v>103</v>
      </c>
      <c r="G78" t="s">
        <v>21</v>
      </c>
      <c r="H78" t="s">
        <v>16</v>
      </c>
      <c r="J78" t="s">
        <v>17</v>
      </c>
      <c r="K78" s="2">
        <v>90</v>
      </c>
      <c r="L78" s="2">
        <v>6.3</v>
      </c>
      <c r="M78" s="2">
        <v>96.3</v>
      </c>
      <c r="N78" s="2">
        <v>0</v>
      </c>
      <c r="O78" s="2">
        <f t="shared" si="2"/>
        <v>96.3</v>
      </c>
      <c r="P78" s="110" t="str">
        <f t="shared" si="3"/>
        <v>febrero</v>
      </c>
    </row>
    <row r="79" spans="1:16" x14ac:dyDescent="0.35">
      <c r="A79" t="s">
        <v>31</v>
      </c>
      <c r="B79" s="1">
        <v>43155</v>
      </c>
      <c r="C79" t="s">
        <v>104</v>
      </c>
      <c r="G79" t="s">
        <v>21</v>
      </c>
      <c r="H79" t="s">
        <v>16</v>
      </c>
      <c r="J79" t="s">
        <v>17</v>
      </c>
      <c r="K79" s="2">
        <v>270</v>
      </c>
      <c r="L79" s="2">
        <v>18.899999999999999</v>
      </c>
      <c r="M79" s="2">
        <v>288.89999999999998</v>
      </c>
      <c r="N79" s="2">
        <v>0</v>
      </c>
      <c r="O79" s="2">
        <f t="shared" si="2"/>
        <v>288.89999999999998</v>
      </c>
      <c r="P79" s="110" t="str">
        <f t="shared" si="3"/>
        <v>febrero</v>
      </c>
    </row>
    <row r="80" spans="1:16" x14ac:dyDescent="0.35">
      <c r="A80" t="s">
        <v>14</v>
      </c>
      <c r="B80" s="1">
        <v>43155</v>
      </c>
      <c r="C80" t="s">
        <v>105</v>
      </c>
      <c r="G80" t="s">
        <v>15</v>
      </c>
      <c r="H80" t="s">
        <v>16</v>
      </c>
      <c r="J80" t="s">
        <v>17</v>
      </c>
      <c r="K80" s="2">
        <v>290</v>
      </c>
      <c r="L80" s="2">
        <v>20.3</v>
      </c>
      <c r="M80" s="2">
        <v>310.3</v>
      </c>
      <c r="N80" s="2">
        <v>310.3</v>
      </c>
      <c r="O80" s="2">
        <f t="shared" si="2"/>
        <v>0</v>
      </c>
      <c r="P80" s="110" t="str">
        <f t="shared" si="3"/>
        <v>febrero</v>
      </c>
    </row>
    <row r="81" spans="1:16" x14ac:dyDescent="0.35">
      <c r="A81" t="s">
        <v>18</v>
      </c>
      <c r="B81" s="1">
        <v>43155</v>
      </c>
      <c r="C81" t="s">
        <v>106</v>
      </c>
      <c r="G81" t="s">
        <v>19</v>
      </c>
      <c r="H81" t="s">
        <v>16</v>
      </c>
      <c r="J81" t="s">
        <v>17</v>
      </c>
      <c r="K81" s="2">
        <v>1170</v>
      </c>
      <c r="L81" s="2">
        <v>81.900000000000006</v>
      </c>
      <c r="M81" s="2">
        <v>1251.9000000000001</v>
      </c>
      <c r="N81" s="2">
        <v>1201.9000000000001</v>
      </c>
      <c r="O81" s="2">
        <f t="shared" si="2"/>
        <v>50</v>
      </c>
      <c r="P81" s="110" t="str">
        <f t="shared" si="3"/>
        <v>febrero</v>
      </c>
    </row>
    <row r="82" spans="1:16" x14ac:dyDescent="0.35">
      <c r="A82" t="s">
        <v>20</v>
      </c>
      <c r="B82" s="1">
        <v>43155</v>
      </c>
      <c r="C82" t="s">
        <v>107</v>
      </c>
      <c r="G82" t="s">
        <v>21</v>
      </c>
      <c r="H82" t="s">
        <v>16</v>
      </c>
      <c r="J82" t="s">
        <v>17</v>
      </c>
      <c r="K82" s="2">
        <v>60</v>
      </c>
      <c r="L82" s="2">
        <v>4.2</v>
      </c>
      <c r="M82" s="2">
        <v>64.2</v>
      </c>
      <c r="N82" s="2">
        <v>0</v>
      </c>
      <c r="O82" s="2">
        <f t="shared" si="2"/>
        <v>64.2</v>
      </c>
      <c r="P82" s="110" t="str">
        <f t="shared" si="3"/>
        <v>febrero</v>
      </c>
    </row>
    <row r="83" spans="1:16" x14ac:dyDescent="0.35">
      <c r="A83" t="s">
        <v>22</v>
      </c>
      <c r="B83" s="1">
        <v>43155</v>
      </c>
      <c r="C83" t="s">
        <v>108</v>
      </c>
      <c r="G83" t="s">
        <v>21</v>
      </c>
      <c r="H83" t="s">
        <v>16</v>
      </c>
      <c r="J83" t="s">
        <v>17</v>
      </c>
      <c r="K83" s="2">
        <v>440</v>
      </c>
      <c r="L83" s="2">
        <v>30.8</v>
      </c>
      <c r="M83" s="2">
        <v>470.8</v>
      </c>
      <c r="N83" s="2">
        <v>0</v>
      </c>
      <c r="O83" s="2">
        <f t="shared" si="2"/>
        <v>470.8</v>
      </c>
      <c r="P83" s="110" t="str">
        <f t="shared" si="3"/>
        <v>febrero</v>
      </c>
    </row>
    <row r="84" spans="1:16" x14ac:dyDescent="0.35">
      <c r="A84" t="s">
        <v>23</v>
      </c>
      <c r="B84" s="1">
        <v>43155</v>
      </c>
      <c r="C84" t="s">
        <v>109</v>
      </c>
      <c r="G84" t="s">
        <v>19</v>
      </c>
      <c r="H84" t="s">
        <v>16</v>
      </c>
      <c r="J84" t="s">
        <v>17</v>
      </c>
      <c r="K84" s="2">
        <v>560</v>
      </c>
      <c r="L84" s="2">
        <v>39.200000000000003</v>
      </c>
      <c r="M84" s="2">
        <v>599.20000000000005</v>
      </c>
      <c r="N84" s="2">
        <v>360</v>
      </c>
      <c r="O84" s="2">
        <f t="shared" si="2"/>
        <v>239.20000000000005</v>
      </c>
      <c r="P84" s="110" t="str">
        <f t="shared" si="3"/>
        <v>febrero</v>
      </c>
    </row>
    <row r="85" spans="1:16" x14ac:dyDescent="0.35">
      <c r="A85" t="s">
        <v>24</v>
      </c>
      <c r="B85" s="1">
        <v>43155</v>
      </c>
      <c r="C85" t="s">
        <v>110</v>
      </c>
      <c r="G85" t="s">
        <v>15</v>
      </c>
      <c r="H85" t="s">
        <v>16</v>
      </c>
      <c r="J85" t="s">
        <v>17</v>
      </c>
      <c r="K85" s="2">
        <v>1049</v>
      </c>
      <c r="L85" s="2">
        <v>73.430000000000007</v>
      </c>
      <c r="M85" s="2">
        <v>1122.43</v>
      </c>
      <c r="N85" s="2">
        <v>1122.43</v>
      </c>
      <c r="O85" s="2">
        <f t="shared" si="2"/>
        <v>0</v>
      </c>
      <c r="P85" s="110" t="str">
        <f t="shared" si="3"/>
        <v>febrero</v>
      </c>
    </row>
    <row r="86" spans="1:16" x14ac:dyDescent="0.35">
      <c r="A86" t="s">
        <v>25</v>
      </c>
      <c r="B86" s="1">
        <v>43189</v>
      </c>
      <c r="C86" t="s">
        <v>78</v>
      </c>
      <c r="G86" t="s">
        <v>21</v>
      </c>
      <c r="H86" t="s">
        <v>16</v>
      </c>
      <c r="J86" t="s">
        <v>17</v>
      </c>
      <c r="K86" s="2">
        <v>135</v>
      </c>
      <c r="L86" s="2">
        <v>9.4499999999999993</v>
      </c>
      <c r="M86" s="2">
        <v>144.44999999999999</v>
      </c>
      <c r="N86" s="2">
        <v>0</v>
      </c>
      <c r="O86" s="2">
        <f t="shared" si="2"/>
        <v>144.44999999999999</v>
      </c>
      <c r="P86" s="110" t="str">
        <f t="shared" si="3"/>
        <v>marzo</v>
      </c>
    </row>
    <row r="87" spans="1:16" x14ac:dyDescent="0.35">
      <c r="A87" t="s">
        <v>26</v>
      </c>
      <c r="B87" s="1">
        <v>43185</v>
      </c>
      <c r="C87" t="s">
        <v>79</v>
      </c>
      <c r="G87" t="s">
        <v>15</v>
      </c>
      <c r="H87" t="s">
        <v>16</v>
      </c>
      <c r="J87" t="s">
        <v>17</v>
      </c>
      <c r="K87" s="2">
        <v>180</v>
      </c>
      <c r="L87" s="2">
        <v>12.6</v>
      </c>
      <c r="M87" s="2">
        <v>192.6</v>
      </c>
      <c r="N87" s="2">
        <v>192.6</v>
      </c>
      <c r="O87" s="2">
        <f t="shared" si="2"/>
        <v>0</v>
      </c>
      <c r="P87" s="110" t="str">
        <f t="shared" si="3"/>
        <v>marzo</v>
      </c>
    </row>
    <row r="88" spans="1:16" x14ac:dyDescent="0.35">
      <c r="A88" t="s">
        <v>27</v>
      </c>
      <c r="B88" s="1">
        <v>43184</v>
      </c>
      <c r="C88" t="s">
        <v>80</v>
      </c>
      <c r="G88" t="s">
        <v>21</v>
      </c>
      <c r="H88" t="s">
        <v>16</v>
      </c>
      <c r="J88" t="s">
        <v>17</v>
      </c>
      <c r="K88" s="2">
        <v>30</v>
      </c>
      <c r="L88" s="2">
        <v>2.1</v>
      </c>
      <c r="M88" s="2">
        <v>32.1</v>
      </c>
      <c r="N88" s="2">
        <v>0</v>
      </c>
      <c r="O88" s="2">
        <f t="shared" si="2"/>
        <v>32.1</v>
      </c>
      <c r="P88" s="110" t="str">
        <f t="shared" si="3"/>
        <v>marzo</v>
      </c>
    </row>
    <row r="89" spans="1:16" x14ac:dyDescent="0.35">
      <c r="A89" t="s">
        <v>28</v>
      </c>
      <c r="B89" s="1">
        <v>43184</v>
      </c>
      <c r="C89" t="s">
        <v>81</v>
      </c>
      <c r="G89" t="s">
        <v>21</v>
      </c>
      <c r="H89" t="s">
        <v>16</v>
      </c>
      <c r="J89" t="s">
        <v>17</v>
      </c>
      <c r="K89" s="2">
        <v>1512</v>
      </c>
      <c r="L89" s="2">
        <v>105.84</v>
      </c>
      <c r="M89" s="2">
        <v>1617.84</v>
      </c>
      <c r="N89" s="2">
        <v>0</v>
      </c>
      <c r="O89" s="2">
        <f t="shared" si="2"/>
        <v>1617.84</v>
      </c>
      <c r="P89" s="110" t="str">
        <f t="shared" si="3"/>
        <v>marzo</v>
      </c>
    </row>
    <row r="90" spans="1:16" x14ac:dyDescent="0.35">
      <c r="A90" t="s">
        <v>29</v>
      </c>
      <c r="B90" s="1">
        <v>43184</v>
      </c>
      <c r="C90" t="s">
        <v>82</v>
      </c>
      <c r="G90" t="s">
        <v>21</v>
      </c>
      <c r="H90" t="s">
        <v>16</v>
      </c>
      <c r="J90" t="s">
        <v>17</v>
      </c>
      <c r="K90" s="2">
        <v>390</v>
      </c>
      <c r="L90" s="2">
        <v>27.3</v>
      </c>
      <c r="M90" s="2">
        <v>417.3</v>
      </c>
      <c r="N90" s="2">
        <v>0</v>
      </c>
      <c r="O90" s="2">
        <f t="shared" si="2"/>
        <v>417.3</v>
      </c>
      <c r="P90" s="110" t="str">
        <f t="shared" si="3"/>
        <v>marzo</v>
      </c>
    </row>
    <row r="91" spans="1:16" x14ac:dyDescent="0.35">
      <c r="A91" t="s">
        <v>30</v>
      </c>
      <c r="B91" s="1">
        <v>43184</v>
      </c>
      <c r="C91" t="s">
        <v>83</v>
      </c>
      <c r="G91" t="s">
        <v>21</v>
      </c>
      <c r="H91" t="s">
        <v>16</v>
      </c>
      <c r="J91" t="s">
        <v>17</v>
      </c>
      <c r="K91" s="2">
        <v>90</v>
      </c>
      <c r="L91" s="2">
        <v>6.3</v>
      </c>
      <c r="M91" s="2">
        <v>96.3</v>
      </c>
      <c r="N91" s="2">
        <v>0</v>
      </c>
      <c r="O91" s="2">
        <f t="shared" si="2"/>
        <v>96.3</v>
      </c>
      <c r="P91" s="110" t="str">
        <f t="shared" si="3"/>
        <v>marzo</v>
      </c>
    </row>
    <row r="92" spans="1:16" x14ac:dyDescent="0.35">
      <c r="A92" t="s">
        <v>31</v>
      </c>
      <c r="B92" s="1">
        <v>43183</v>
      </c>
      <c r="C92" t="s">
        <v>84</v>
      </c>
      <c r="G92" t="s">
        <v>21</v>
      </c>
      <c r="H92" t="s">
        <v>16</v>
      </c>
      <c r="J92" t="s">
        <v>17</v>
      </c>
      <c r="K92" s="2">
        <v>270</v>
      </c>
      <c r="L92" s="2">
        <v>18.899999999999999</v>
      </c>
      <c r="M92" s="2">
        <v>288.89999999999998</v>
      </c>
      <c r="N92" s="2">
        <v>0</v>
      </c>
      <c r="O92" s="2">
        <f t="shared" si="2"/>
        <v>288.89999999999998</v>
      </c>
      <c r="P92" s="110" t="str">
        <f t="shared" si="3"/>
        <v>marzo</v>
      </c>
    </row>
    <row r="93" spans="1:16" x14ac:dyDescent="0.35">
      <c r="A93" t="s">
        <v>14</v>
      </c>
      <c r="B93" s="1">
        <v>43189</v>
      </c>
      <c r="C93" t="s">
        <v>85</v>
      </c>
      <c r="G93" t="s">
        <v>15</v>
      </c>
      <c r="H93" t="s">
        <v>16</v>
      </c>
      <c r="J93" t="s">
        <v>17</v>
      </c>
      <c r="K93" s="2">
        <v>290</v>
      </c>
      <c r="L93" s="2">
        <v>20.3</v>
      </c>
      <c r="M93" s="2">
        <v>310.3</v>
      </c>
      <c r="N93" s="2">
        <v>310.3</v>
      </c>
      <c r="O93" s="2">
        <f t="shared" si="2"/>
        <v>0</v>
      </c>
      <c r="P93" s="110" t="str">
        <f t="shared" si="3"/>
        <v>marzo</v>
      </c>
    </row>
    <row r="94" spans="1:16" x14ac:dyDescent="0.35">
      <c r="A94" t="s">
        <v>18</v>
      </c>
      <c r="B94" s="1">
        <v>43189</v>
      </c>
      <c r="C94" t="s">
        <v>86</v>
      </c>
      <c r="G94" t="s">
        <v>19</v>
      </c>
      <c r="H94" t="s">
        <v>16</v>
      </c>
      <c r="J94" t="s">
        <v>17</v>
      </c>
      <c r="K94" s="2">
        <v>1170</v>
      </c>
      <c r="L94" s="2">
        <v>81.900000000000006</v>
      </c>
      <c r="M94" s="2">
        <v>1251.9000000000001</v>
      </c>
      <c r="N94" s="2">
        <v>1201.9000000000001</v>
      </c>
      <c r="O94" s="2">
        <f t="shared" si="2"/>
        <v>50</v>
      </c>
      <c r="P94" s="110" t="str">
        <f t="shared" si="3"/>
        <v>marzo</v>
      </c>
    </row>
    <row r="95" spans="1:16" x14ac:dyDescent="0.35">
      <c r="A95" t="s">
        <v>20</v>
      </c>
      <c r="B95" s="1">
        <v>43189</v>
      </c>
      <c r="C95" t="s">
        <v>87</v>
      </c>
      <c r="G95" t="s">
        <v>21</v>
      </c>
      <c r="H95" t="s">
        <v>16</v>
      </c>
      <c r="J95" t="s">
        <v>17</v>
      </c>
      <c r="K95" s="2">
        <v>60</v>
      </c>
      <c r="L95" s="2">
        <v>4.2</v>
      </c>
      <c r="M95" s="2">
        <v>64.2</v>
      </c>
      <c r="N95" s="2">
        <v>0</v>
      </c>
      <c r="O95" s="2">
        <f t="shared" si="2"/>
        <v>64.2</v>
      </c>
      <c r="P95" s="110" t="str">
        <f t="shared" si="3"/>
        <v>marzo</v>
      </c>
    </row>
    <row r="96" spans="1:16" x14ac:dyDescent="0.35">
      <c r="A96" t="s">
        <v>22</v>
      </c>
      <c r="B96" s="1">
        <v>43189</v>
      </c>
      <c r="C96" t="s">
        <v>88</v>
      </c>
      <c r="G96" t="s">
        <v>21</v>
      </c>
      <c r="H96" t="s">
        <v>16</v>
      </c>
      <c r="J96" t="s">
        <v>17</v>
      </c>
      <c r="K96" s="2">
        <v>440</v>
      </c>
      <c r="L96" s="2">
        <v>30.8</v>
      </c>
      <c r="M96" s="2">
        <v>470.8</v>
      </c>
      <c r="N96" s="2">
        <v>0</v>
      </c>
      <c r="O96" s="2">
        <f t="shared" si="2"/>
        <v>470.8</v>
      </c>
      <c r="P96" s="110" t="str">
        <f t="shared" si="3"/>
        <v>marzo</v>
      </c>
    </row>
    <row r="97" spans="1:16" x14ac:dyDescent="0.35">
      <c r="A97" t="s">
        <v>23</v>
      </c>
      <c r="B97" s="1">
        <v>43189</v>
      </c>
      <c r="C97" t="s">
        <v>89</v>
      </c>
      <c r="G97" t="s">
        <v>19</v>
      </c>
      <c r="H97" t="s">
        <v>16</v>
      </c>
      <c r="J97" t="s">
        <v>17</v>
      </c>
      <c r="K97" s="2">
        <v>560</v>
      </c>
      <c r="L97" s="2">
        <v>39.200000000000003</v>
      </c>
      <c r="M97" s="2">
        <v>599.20000000000005</v>
      </c>
      <c r="N97" s="2">
        <v>360</v>
      </c>
      <c r="O97" s="2">
        <f t="shared" si="2"/>
        <v>239.20000000000005</v>
      </c>
      <c r="P97" s="110" t="str">
        <f t="shared" si="3"/>
        <v>marzo</v>
      </c>
    </row>
    <row r="98" spans="1:16" x14ac:dyDescent="0.35">
      <c r="A98" t="s">
        <v>24</v>
      </c>
      <c r="B98" s="1">
        <v>43189</v>
      </c>
      <c r="C98" t="s">
        <v>90</v>
      </c>
      <c r="G98" t="s">
        <v>15</v>
      </c>
      <c r="H98" t="s">
        <v>16</v>
      </c>
      <c r="J98" t="s">
        <v>17</v>
      </c>
      <c r="K98" s="2">
        <v>1049</v>
      </c>
      <c r="L98" s="2">
        <v>73.430000000000007</v>
      </c>
      <c r="M98" s="2">
        <v>1122.43</v>
      </c>
      <c r="N98" s="2">
        <v>1122.43</v>
      </c>
      <c r="O98" s="2">
        <f t="shared" si="2"/>
        <v>0</v>
      </c>
      <c r="P98" s="110" t="str">
        <f t="shared" si="3"/>
        <v>marzo</v>
      </c>
    </row>
    <row r="99" spans="1:16" x14ac:dyDescent="0.35">
      <c r="A99" t="s">
        <v>25</v>
      </c>
      <c r="B99" s="1">
        <v>43189</v>
      </c>
      <c r="C99" t="s">
        <v>91</v>
      </c>
      <c r="G99" t="s">
        <v>21</v>
      </c>
      <c r="H99" t="s">
        <v>16</v>
      </c>
      <c r="J99" t="s">
        <v>17</v>
      </c>
      <c r="K99" s="2">
        <v>135</v>
      </c>
      <c r="L99" s="2">
        <v>9.4499999999999993</v>
      </c>
      <c r="M99" s="2">
        <v>144.44999999999999</v>
      </c>
      <c r="N99" s="2">
        <v>0</v>
      </c>
      <c r="O99" s="2">
        <f t="shared" si="2"/>
        <v>144.44999999999999</v>
      </c>
      <c r="P99" s="110" t="str">
        <f t="shared" si="3"/>
        <v>marzo</v>
      </c>
    </row>
    <row r="100" spans="1:16" x14ac:dyDescent="0.35">
      <c r="A100" t="s">
        <v>26</v>
      </c>
      <c r="B100" s="1">
        <v>43185</v>
      </c>
      <c r="C100" t="s">
        <v>92</v>
      </c>
      <c r="G100" t="s">
        <v>15</v>
      </c>
      <c r="H100" t="s">
        <v>16</v>
      </c>
      <c r="J100" t="s">
        <v>17</v>
      </c>
      <c r="K100" s="2">
        <v>180</v>
      </c>
      <c r="L100" s="2">
        <v>12.6</v>
      </c>
      <c r="M100" s="2">
        <v>192.6</v>
      </c>
      <c r="N100" s="2">
        <v>192.6</v>
      </c>
      <c r="O100" s="2">
        <f t="shared" si="2"/>
        <v>0</v>
      </c>
      <c r="P100" s="110" t="str">
        <f t="shared" si="3"/>
        <v>marzo</v>
      </c>
    </row>
    <row r="101" spans="1:16" x14ac:dyDescent="0.35">
      <c r="A101" t="s">
        <v>27</v>
      </c>
      <c r="B101" s="1">
        <v>43184</v>
      </c>
      <c r="C101" t="s">
        <v>93</v>
      </c>
      <c r="G101" t="s">
        <v>21</v>
      </c>
      <c r="H101" t="s">
        <v>16</v>
      </c>
      <c r="J101" t="s">
        <v>17</v>
      </c>
      <c r="K101" s="2">
        <v>30</v>
      </c>
      <c r="L101" s="2">
        <v>2.1</v>
      </c>
      <c r="M101" s="2">
        <v>32.1</v>
      </c>
      <c r="N101" s="2">
        <v>0</v>
      </c>
      <c r="O101" s="2">
        <f t="shared" si="2"/>
        <v>32.1</v>
      </c>
      <c r="P101" s="110" t="str">
        <f t="shared" si="3"/>
        <v>marzo</v>
      </c>
    </row>
    <row r="102" spans="1:16" x14ac:dyDescent="0.35">
      <c r="A102" t="s">
        <v>28</v>
      </c>
      <c r="B102" s="1">
        <v>43184</v>
      </c>
      <c r="C102" t="s">
        <v>94</v>
      </c>
      <c r="G102" t="s">
        <v>21</v>
      </c>
      <c r="H102" t="s">
        <v>16</v>
      </c>
      <c r="J102" t="s">
        <v>17</v>
      </c>
      <c r="K102" s="2">
        <v>1512</v>
      </c>
      <c r="L102" s="2">
        <v>105.84</v>
      </c>
      <c r="M102" s="2">
        <v>1617.84</v>
      </c>
      <c r="N102" s="2">
        <v>0</v>
      </c>
      <c r="O102" s="2">
        <f t="shared" si="2"/>
        <v>1617.84</v>
      </c>
      <c r="P102" s="110" t="str">
        <f t="shared" si="3"/>
        <v>marzo</v>
      </c>
    </row>
    <row r="103" spans="1:16" x14ac:dyDescent="0.35">
      <c r="A103" t="s">
        <v>29</v>
      </c>
      <c r="B103" s="1">
        <v>43184</v>
      </c>
      <c r="C103" t="s">
        <v>95</v>
      </c>
      <c r="G103" t="s">
        <v>21</v>
      </c>
      <c r="H103" t="s">
        <v>16</v>
      </c>
      <c r="J103" t="s">
        <v>17</v>
      </c>
      <c r="K103" s="2">
        <v>390</v>
      </c>
      <c r="L103" s="2">
        <v>27.3</v>
      </c>
      <c r="M103" s="2">
        <v>417.3</v>
      </c>
      <c r="N103" s="2">
        <v>0</v>
      </c>
      <c r="O103" s="2">
        <f t="shared" si="2"/>
        <v>417.3</v>
      </c>
      <c r="P103" s="110" t="str">
        <f t="shared" si="3"/>
        <v>marzo</v>
      </c>
    </row>
    <row r="104" spans="1:16" x14ac:dyDescent="0.35">
      <c r="A104" t="s">
        <v>30</v>
      </c>
      <c r="B104" s="1">
        <v>43184</v>
      </c>
      <c r="C104" t="s">
        <v>96</v>
      </c>
      <c r="G104" t="s">
        <v>21</v>
      </c>
      <c r="H104" t="s">
        <v>16</v>
      </c>
      <c r="J104" t="s">
        <v>17</v>
      </c>
      <c r="K104" s="2">
        <v>90</v>
      </c>
      <c r="L104" s="2">
        <v>6.3</v>
      </c>
      <c r="M104" s="2">
        <v>96.3</v>
      </c>
      <c r="N104" s="2">
        <v>0</v>
      </c>
      <c r="O104" s="2">
        <f t="shared" si="2"/>
        <v>96.3</v>
      </c>
      <c r="P104" s="110" t="str">
        <f t="shared" si="3"/>
        <v>marzo</v>
      </c>
    </row>
    <row r="105" spans="1:16" x14ac:dyDescent="0.35">
      <c r="A105" t="s">
        <v>31</v>
      </c>
      <c r="B105" s="1">
        <v>43183</v>
      </c>
      <c r="C105" t="s">
        <v>97</v>
      </c>
      <c r="G105" t="s">
        <v>21</v>
      </c>
      <c r="H105" t="s">
        <v>16</v>
      </c>
      <c r="J105" t="s">
        <v>17</v>
      </c>
      <c r="K105" s="2">
        <v>270</v>
      </c>
      <c r="L105" s="2">
        <v>18.899999999999999</v>
      </c>
      <c r="M105" s="2">
        <v>288.89999999999998</v>
      </c>
      <c r="N105" s="2">
        <v>0</v>
      </c>
      <c r="O105" s="2">
        <f t="shared" si="2"/>
        <v>288.89999999999998</v>
      </c>
      <c r="P105" s="110" t="str">
        <f t="shared" si="3"/>
        <v>marzo</v>
      </c>
    </row>
    <row r="106" spans="1:16" x14ac:dyDescent="0.35">
      <c r="A106" t="s">
        <v>14</v>
      </c>
      <c r="B106" s="1">
        <v>43190</v>
      </c>
      <c r="C106" t="s">
        <v>98</v>
      </c>
      <c r="G106" t="s">
        <v>15</v>
      </c>
      <c r="H106" t="s">
        <v>16</v>
      </c>
      <c r="J106" t="s">
        <v>17</v>
      </c>
      <c r="K106" s="2">
        <v>290</v>
      </c>
      <c r="L106" s="2">
        <v>20.3</v>
      </c>
      <c r="M106" s="2">
        <v>310.3</v>
      </c>
      <c r="N106" s="2">
        <v>310.3</v>
      </c>
      <c r="O106" s="2">
        <f t="shared" si="2"/>
        <v>0</v>
      </c>
      <c r="P106" s="110" t="str">
        <f t="shared" si="3"/>
        <v>marzo</v>
      </c>
    </row>
    <row r="107" spans="1:16" x14ac:dyDescent="0.35">
      <c r="A107" t="s">
        <v>18</v>
      </c>
      <c r="B107" s="1">
        <v>43190</v>
      </c>
      <c r="C107" t="s">
        <v>99</v>
      </c>
      <c r="G107" t="s">
        <v>19</v>
      </c>
      <c r="H107" t="s">
        <v>16</v>
      </c>
      <c r="J107" t="s">
        <v>17</v>
      </c>
      <c r="K107" s="2">
        <v>1170</v>
      </c>
      <c r="L107" s="2">
        <v>81.900000000000006</v>
      </c>
      <c r="M107" s="2">
        <v>1251.9000000000001</v>
      </c>
      <c r="N107" s="2">
        <v>1201.9000000000001</v>
      </c>
      <c r="O107" s="2">
        <f t="shared" si="2"/>
        <v>50</v>
      </c>
      <c r="P107" s="110" t="str">
        <f t="shared" si="3"/>
        <v>marzo</v>
      </c>
    </row>
    <row r="108" spans="1:16" x14ac:dyDescent="0.35">
      <c r="A108" t="s">
        <v>20</v>
      </c>
      <c r="B108" s="1">
        <v>43190</v>
      </c>
      <c r="C108" t="s">
        <v>100</v>
      </c>
      <c r="G108" t="s">
        <v>21</v>
      </c>
      <c r="H108" t="s">
        <v>16</v>
      </c>
      <c r="J108" t="s">
        <v>17</v>
      </c>
      <c r="K108" s="2">
        <v>60</v>
      </c>
      <c r="L108" s="2">
        <v>4.2</v>
      </c>
      <c r="M108" s="2">
        <v>64.2</v>
      </c>
      <c r="N108" s="2">
        <v>0</v>
      </c>
      <c r="O108" s="2">
        <f t="shared" si="2"/>
        <v>64.2</v>
      </c>
      <c r="P108" s="110" t="str">
        <f t="shared" si="3"/>
        <v>marzo</v>
      </c>
    </row>
    <row r="109" spans="1:16" x14ac:dyDescent="0.35">
      <c r="A109" t="s">
        <v>22</v>
      </c>
      <c r="B109" s="1">
        <v>43220</v>
      </c>
      <c r="C109" t="s">
        <v>78</v>
      </c>
      <c r="G109" t="s">
        <v>21</v>
      </c>
      <c r="H109" t="s">
        <v>16</v>
      </c>
      <c r="J109" t="s">
        <v>17</v>
      </c>
      <c r="K109" s="2">
        <v>440</v>
      </c>
      <c r="L109" s="2">
        <v>30.8</v>
      </c>
      <c r="M109" s="2">
        <v>470.8</v>
      </c>
      <c r="N109" s="2">
        <v>0</v>
      </c>
      <c r="O109" s="2">
        <f t="shared" si="2"/>
        <v>470.8</v>
      </c>
      <c r="P109" s="110" t="str">
        <f t="shared" si="3"/>
        <v>abril</v>
      </c>
    </row>
    <row r="110" spans="1:16" x14ac:dyDescent="0.35">
      <c r="A110" t="s">
        <v>23</v>
      </c>
      <c r="B110" s="1">
        <v>43220</v>
      </c>
      <c r="C110" t="s">
        <v>79</v>
      </c>
      <c r="G110" t="s">
        <v>19</v>
      </c>
      <c r="H110" t="s">
        <v>16</v>
      </c>
      <c r="J110" t="s">
        <v>17</v>
      </c>
      <c r="K110" s="2">
        <v>560</v>
      </c>
      <c r="L110" s="2">
        <v>39.200000000000003</v>
      </c>
      <c r="M110" s="2">
        <v>599.20000000000005</v>
      </c>
      <c r="N110" s="2">
        <v>360</v>
      </c>
      <c r="O110" s="2">
        <f t="shared" si="2"/>
        <v>239.20000000000005</v>
      </c>
      <c r="P110" s="110" t="str">
        <f t="shared" si="3"/>
        <v>abril</v>
      </c>
    </row>
    <row r="111" spans="1:16" x14ac:dyDescent="0.35">
      <c r="A111" t="s">
        <v>24</v>
      </c>
      <c r="B111" s="1">
        <v>43220</v>
      </c>
      <c r="C111" t="s">
        <v>80</v>
      </c>
      <c r="G111" t="s">
        <v>15</v>
      </c>
      <c r="H111" t="s">
        <v>16</v>
      </c>
      <c r="J111" t="s">
        <v>17</v>
      </c>
      <c r="K111" s="2">
        <v>1049</v>
      </c>
      <c r="L111" s="2">
        <v>73.430000000000007</v>
      </c>
      <c r="M111" s="2">
        <v>1122.43</v>
      </c>
      <c r="N111" s="2">
        <v>1122.43</v>
      </c>
      <c r="O111" s="2">
        <f t="shared" si="2"/>
        <v>0</v>
      </c>
      <c r="P111" s="110" t="str">
        <f t="shared" si="3"/>
        <v>abril</v>
      </c>
    </row>
    <row r="112" spans="1:16" x14ac:dyDescent="0.35">
      <c r="A112" t="s">
        <v>25</v>
      </c>
      <c r="B112" s="1">
        <v>43220</v>
      </c>
      <c r="C112" t="s">
        <v>81</v>
      </c>
      <c r="G112" t="s">
        <v>21</v>
      </c>
      <c r="H112" t="s">
        <v>16</v>
      </c>
      <c r="J112" t="s">
        <v>17</v>
      </c>
      <c r="K112" s="2">
        <v>135</v>
      </c>
      <c r="L112" s="2">
        <v>9.4499999999999993</v>
      </c>
      <c r="M112" s="2">
        <v>144.44999999999999</v>
      </c>
      <c r="N112" s="2">
        <v>0</v>
      </c>
      <c r="O112" s="2">
        <f t="shared" si="2"/>
        <v>144.44999999999999</v>
      </c>
      <c r="P112" s="110" t="str">
        <f t="shared" si="3"/>
        <v>abril</v>
      </c>
    </row>
    <row r="113" spans="1:16" x14ac:dyDescent="0.35">
      <c r="A113" t="s">
        <v>26</v>
      </c>
      <c r="B113" s="1">
        <v>43216</v>
      </c>
      <c r="C113" t="s">
        <v>82</v>
      </c>
      <c r="G113" t="s">
        <v>15</v>
      </c>
      <c r="H113" t="s">
        <v>16</v>
      </c>
      <c r="J113" t="s">
        <v>17</v>
      </c>
      <c r="K113" s="2">
        <v>180</v>
      </c>
      <c r="L113" s="2">
        <v>12.6</v>
      </c>
      <c r="M113" s="2">
        <v>192.6</v>
      </c>
      <c r="N113" s="2">
        <v>192.6</v>
      </c>
      <c r="O113" s="2">
        <f t="shared" si="2"/>
        <v>0</v>
      </c>
      <c r="P113" s="110" t="str">
        <f t="shared" si="3"/>
        <v>abril</v>
      </c>
    </row>
    <row r="114" spans="1:16" x14ac:dyDescent="0.35">
      <c r="A114" t="s">
        <v>27</v>
      </c>
      <c r="B114" s="1">
        <v>43215</v>
      </c>
      <c r="C114" t="s">
        <v>83</v>
      </c>
      <c r="G114" t="s">
        <v>21</v>
      </c>
      <c r="H114" t="s">
        <v>16</v>
      </c>
      <c r="J114" t="s">
        <v>17</v>
      </c>
      <c r="K114" s="2">
        <v>30</v>
      </c>
      <c r="L114" s="2">
        <v>2.1</v>
      </c>
      <c r="M114" s="2">
        <v>32.1</v>
      </c>
      <c r="N114" s="2">
        <v>0</v>
      </c>
      <c r="O114" s="2">
        <f t="shared" si="2"/>
        <v>32.1</v>
      </c>
      <c r="P114" s="110" t="str">
        <f t="shared" si="3"/>
        <v>abril</v>
      </c>
    </row>
    <row r="115" spans="1:16" x14ac:dyDescent="0.35">
      <c r="A115" t="s">
        <v>28</v>
      </c>
      <c r="B115" s="1">
        <v>43215</v>
      </c>
      <c r="C115" t="s">
        <v>84</v>
      </c>
      <c r="G115" t="s">
        <v>21</v>
      </c>
      <c r="H115" t="s">
        <v>16</v>
      </c>
      <c r="J115" t="s">
        <v>17</v>
      </c>
      <c r="K115" s="2">
        <v>1512</v>
      </c>
      <c r="L115" s="2">
        <v>105.84</v>
      </c>
      <c r="M115" s="2">
        <v>1617.84</v>
      </c>
      <c r="N115" s="2">
        <v>0</v>
      </c>
      <c r="O115" s="2">
        <f t="shared" si="2"/>
        <v>1617.84</v>
      </c>
      <c r="P115" s="110" t="str">
        <f t="shared" si="3"/>
        <v>abril</v>
      </c>
    </row>
    <row r="116" spans="1:16" x14ac:dyDescent="0.35">
      <c r="A116" t="s">
        <v>29</v>
      </c>
      <c r="B116" s="1">
        <v>43215</v>
      </c>
      <c r="C116" t="s">
        <v>85</v>
      </c>
      <c r="G116" t="s">
        <v>21</v>
      </c>
      <c r="H116" t="s">
        <v>16</v>
      </c>
      <c r="J116" t="s">
        <v>17</v>
      </c>
      <c r="K116" s="2">
        <v>390</v>
      </c>
      <c r="L116" s="2">
        <v>27.3</v>
      </c>
      <c r="M116" s="2">
        <v>417.3</v>
      </c>
      <c r="N116" s="2">
        <v>0</v>
      </c>
      <c r="O116" s="2">
        <f t="shared" si="2"/>
        <v>417.3</v>
      </c>
      <c r="P116" s="110" t="str">
        <f t="shared" si="3"/>
        <v>abril</v>
      </c>
    </row>
    <row r="117" spans="1:16" x14ac:dyDescent="0.35">
      <c r="A117" t="s">
        <v>30</v>
      </c>
      <c r="B117" s="1">
        <v>43215</v>
      </c>
      <c r="C117" t="s">
        <v>86</v>
      </c>
      <c r="G117" t="s">
        <v>21</v>
      </c>
      <c r="H117" t="s">
        <v>16</v>
      </c>
      <c r="J117" t="s">
        <v>17</v>
      </c>
      <c r="K117" s="2">
        <v>90</v>
      </c>
      <c r="L117" s="2">
        <v>6.3</v>
      </c>
      <c r="M117" s="2">
        <v>96.3</v>
      </c>
      <c r="N117" s="2">
        <v>0</v>
      </c>
      <c r="O117" s="2">
        <f t="shared" si="2"/>
        <v>96.3</v>
      </c>
      <c r="P117" s="110" t="str">
        <f t="shared" si="3"/>
        <v>abril</v>
      </c>
    </row>
    <row r="118" spans="1:16" x14ac:dyDescent="0.35">
      <c r="A118" t="s">
        <v>31</v>
      </c>
      <c r="B118" s="1">
        <v>43214</v>
      </c>
      <c r="C118" t="s">
        <v>87</v>
      </c>
      <c r="G118" t="s">
        <v>21</v>
      </c>
      <c r="H118" t="s">
        <v>16</v>
      </c>
      <c r="J118" t="s">
        <v>17</v>
      </c>
      <c r="K118" s="2">
        <v>270</v>
      </c>
      <c r="L118" s="2">
        <v>18.899999999999999</v>
      </c>
      <c r="M118" s="2">
        <v>288.89999999999998</v>
      </c>
      <c r="N118" s="2">
        <v>0</v>
      </c>
      <c r="O118" s="2">
        <f t="shared" si="2"/>
        <v>288.89999999999998</v>
      </c>
      <c r="P118" s="110" t="str">
        <f t="shared" si="3"/>
        <v>abril</v>
      </c>
    </row>
    <row r="119" spans="1:16" x14ac:dyDescent="0.35">
      <c r="A119" t="s">
        <v>14</v>
      </c>
      <c r="B119" s="1">
        <v>43220</v>
      </c>
      <c r="C119" t="s">
        <v>88</v>
      </c>
      <c r="G119" t="s">
        <v>15</v>
      </c>
      <c r="H119" t="s">
        <v>16</v>
      </c>
      <c r="J119" t="s">
        <v>17</v>
      </c>
      <c r="K119" s="2">
        <v>290</v>
      </c>
      <c r="L119" s="2">
        <v>20.3</v>
      </c>
      <c r="M119" s="2">
        <v>310.3</v>
      </c>
      <c r="N119" s="2">
        <v>310.3</v>
      </c>
      <c r="O119" s="2">
        <f t="shared" si="2"/>
        <v>0</v>
      </c>
      <c r="P119" s="110" t="str">
        <f t="shared" si="3"/>
        <v>abril</v>
      </c>
    </row>
    <row r="120" spans="1:16" x14ac:dyDescent="0.35">
      <c r="A120" t="s">
        <v>18</v>
      </c>
      <c r="B120" s="1">
        <v>43220</v>
      </c>
      <c r="C120" t="s">
        <v>89</v>
      </c>
      <c r="G120" t="s">
        <v>19</v>
      </c>
      <c r="H120" t="s">
        <v>16</v>
      </c>
      <c r="J120" t="s">
        <v>17</v>
      </c>
      <c r="K120" s="2">
        <v>1170</v>
      </c>
      <c r="L120" s="2">
        <v>81.900000000000006</v>
      </c>
      <c r="M120" s="2">
        <v>1251.9000000000001</v>
      </c>
      <c r="N120" s="2">
        <v>1201.9000000000001</v>
      </c>
      <c r="O120" s="2">
        <f t="shared" si="2"/>
        <v>50</v>
      </c>
      <c r="P120" s="110" t="str">
        <f t="shared" si="3"/>
        <v>abril</v>
      </c>
    </row>
    <row r="121" spans="1:16" x14ac:dyDescent="0.35">
      <c r="A121" t="s">
        <v>20</v>
      </c>
      <c r="B121" s="1">
        <v>43220</v>
      </c>
      <c r="C121" t="s">
        <v>90</v>
      </c>
      <c r="G121" t="s">
        <v>21</v>
      </c>
      <c r="H121" t="s">
        <v>16</v>
      </c>
      <c r="J121" t="s">
        <v>17</v>
      </c>
      <c r="K121" s="2">
        <v>60</v>
      </c>
      <c r="L121" s="2">
        <v>4.2</v>
      </c>
      <c r="M121" s="2">
        <v>64.2</v>
      </c>
      <c r="N121" s="2">
        <v>0</v>
      </c>
      <c r="O121" s="2">
        <f t="shared" si="2"/>
        <v>64.2</v>
      </c>
      <c r="P121" s="110" t="str">
        <f t="shared" si="3"/>
        <v>abril</v>
      </c>
    </row>
    <row r="122" spans="1:16" x14ac:dyDescent="0.35">
      <c r="A122" t="s">
        <v>22</v>
      </c>
      <c r="B122" s="1">
        <v>43220</v>
      </c>
      <c r="C122" t="s">
        <v>91</v>
      </c>
      <c r="G122" t="s">
        <v>21</v>
      </c>
      <c r="H122" t="s">
        <v>16</v>
      </c>
      <c r="J122" t="s">
        <v>17</v>
      </c>
      <c r="K122" s="2">
        <v>440</v>
      </c>
      <c r="L122" s="2">
        <v>30.8</v>
      </c>
      <c r="M122" s="2">
        <v>470.8</v>
      </c>
      <c r="N122" s="2">
        <v>0</v>
      </c>
      <c r="O122" s="2">
        <f t="shared" si="2"/>
        <v>470.8</v>
      </c>
      <c r="P122" s="110" t="str">
        <f t="shared" si="3"/>
        <v>abril</v>
      </c>
    </row>
    <row r="123" spans="1:16" x14ac:dyDescent="0.35">
      <c r="A123" t="s">
        <v>23</v>
      </c>
      <c r="B123" s="1">
        <v>43220</v>
      </c>
      <c r="C123" t="s">
        <v>92</v>
      </c>
      <c r="G123" t="s">
        <v>19</v>
      </c>
      <c r="H123" t="s">
        <v>16</v>
      </c>
      <c r="J123" t="s">
        <v>17</v>
      </c>
      <c r="K123" s="2">
        <v>560</v>
      </c>
      <c r="L123" s="2">
        <v>39.200000000000003</v>
      </c>
      <c r="M123" s="2">
        <v>599.20000000000005</v>
      </c>
      <c r="N123" s="2">
        <v>360</v>
      </c>
      <c r="O123" s="2">
        <f t="shared" si="2"/>
        <v>239.20000000000005</v>
      </c>
      <c r="P123" s="110" t="str">
        <f t="shared" si="3"/>
        <v>abril</v>
      </c>
    </row>
    <row r="124" spans="1:16" x14ac:dyDescent="0.35">
      <c r="A124" t="s">
        <v>24</v>
      </c>
      <c r="B124" s="1">
        <v>43220</v>
      </c>
      <c r="C124" t="s">
        <v>93</v>
      </c>
      <c r="G124" t="s">
        <v>15</v>
      </c>
      <c r="H124" t="s">
        <v>16</v>
      </c>
      <c r="J124" t="s">
        <v>17</v>
      </c>
      <c r="K124" s="2">
        <v>1049</v>
      </c>
      <c r="L124" s="2">
        <v>73.430000000000007</v>
      </c>
      <c r="M124" s="2">
        <v>1122.43</v>
      </c>
      <c r="N124" s="2">
        <v>1122.43</v>
      </c>
      <c r="O124" s="2">
        <f t="shared" si="2"/>
        <v>0</v>
      </c>
      <c r="P124" s="110" t="str">
        <f t="shared" si="3"/>
        <v>abril</v>
      </c>
    </row>
    <row r="125" spans="1:16" x14ac:dyDescent="0.35">
      <c r="A125" t="s">
        <v>25</v>
      </c>
      <c r="B125" s="1">
        <v>43220</v>
      </c>
      <c r="C125" t="s">
        <v>94</v>
      </c>
      <c r="G125" t="s">
        <v>21</v>
      </c>
      <c r="H125" t="s">
        <v>16</v>
      </c>
      <c r="J125" t="s">
        <v>17</v>
      </c>
      <c r="K125" s="2">
        <v>135</v>
      </c>
      <c r="L125" s="2">
        <v>9.4499999999999993</v>
      </c>
      <c r="M125" s="2">
        <v>144.44999999999999</v>
      </c>
      <c r="N125" s="2">
        <v>0</v>
      </c>
      <c r="O125" s="2">
        <f t="shared" si="2"/>
        <v>144.44999999999999</v>
      </c>
      <c r="P125" s="110" t="str">
        <f t="shared" si="3"/>
        <v>abril</v>
      </c>
    </row>
    <row r="126" spans="1:16" x14ac:dyDescent="0.35">
      <c r="A126" t="s">
        <v>26</v>
      </c>
      <c r="B126" s="1">
        <v>43216</v>
      </c>
      <c r="C126" t="s">
        <v>95</v>
      </c>
      <c r="G126" t="s">
        <v>15</v>
      </c>
      <c r="H126" t="s">
        <v>16</v>
      </c>
      <c r="J126" t="s">
        <v>17</v>
      </c>
      <c r="K126" s="2">
        <v>180</v>
      </c>
      <c r="L126" s="2">
        <v>12.6</v>
      </c>
      <c r="M126" s="2">
        <v>192.6</v>
      </c>
      <c r="N126" s="2">
        <v>192.6</v>
      </c>
      <c r="O126" s="2">
        <f t="shared" si="2"/>
        <v>0</v>
      </c>
      <c r="P126" s="110" t="str">
        <f t="shared" si="3"/>
        <v>abril</v>
      </c>
    </row>
    <row r="127" spans="1:16" x14ac:dyDescent="0.35">
      <c r="A127" t="s">
        <v>27</v>
      </c>
      <c r="B127" s="1">
        <v>43215</v>
      </c>
      <c r="C127" t="s">
        <v>96</v>
      </c>
      <c r="G127" t="s">
        <v>21</v>
      </c>
      <c r="H127" t="s">
        <v>16</v>
      </c>
      <c r="J127" t="s">
        <v>17</v>
      </c>
      <c r="K127" s="2">
        <v>30</v>
      </c>
      <c r="L127" s="2">
        <v>2.1</v>
      </c>
      <c r="M127" s="2">
        <v>32.1</v>
      </c>
      <c r="N127" s="2">
        <v>0</v>
      </c>
      <c r="O127" s="2">
        <f t="shared" si="2"/>
        <v>32.1</v>
      </c>
      <c r="P127" s="110" t="str">
        <f t="shared" si="3"/>
        <v>abril</v>
      </c>
    </row>
    <row r="128" spans="1:16" x14ac:dyDescent="0.35">
      <c r="A128" t="s">
        <v>28</v>
      </c>
      <c r="B128" s="1">
        <v>43215</v>
      </c>
      <c r="C128" t="s">
        <v>97</v>
      </c>
      <c r="G128" t="s">
        <v>21</v>
      </c>
      <c r="H128" t="s">
        <v>16</v>
      </c>
      <c r="J128" t="s">
        <v>17</v>
      </c>
      <c r="K128" s="2">
        <v>1512</v>
      </c>
      <c r="L128" s="2">
        <v>105.84</v>
      </c>
      <c r="M128" s="2">
        <v>1617.84</v>
      </c>
      <c r="N128" s="2">
        <v>0</v>
      </c>
      <c r="O128" s="2">
        <f t="shared" si="2"/>
        <v>1617.84</v>
      </c>
      <c r="P128" s="110" t="str">
        <f t="shared" si="3"/>
        <v>abril</v>
      </c>
    </row>
    <row r="129" spans="1:16" x14ac:dyDescent="0.35">
      <c r="A129" t="s">
        <v>29</v>
      </c>
      <c r="B129" s="1">
        <v>43215</v>
      </c>
      <c r="C129" t="s">
        <v>98</v>
      </c>
      <c r="G129" t="s">
        <v>21</v>
      </c>
      <c r="H129" t="s">
        <v>16</v>
      </c>
      <c r="J129" t="s">
        <v>17</v>
      </c>
      <c r="K129" s="2">
        <v>390</v>
      </c>
      <c r="L129" s="2">
        <v>27.3</v>
      </c>
      <c r="M129" s="2">
        <v>417.3</v>
      </c>
      <c r="N129" s="2">
        <v>0</v>
      </c>
      <c r="O129" s="2">
        <f t="shared" si="2"/>
        <v>417.3</v>
      </c>
      <c r="P129" s="110" t="str">
        <f t="shared" si="3"/>
        <v>abril</v>
      </c>
    </row>
    <row r="130" spans="1:16" x14ac:dyDescent="0.35">
      <c r="A130" t="s">
        <v>30</v>
      </c>
      <c r="B130" s="1">
        <v>43215</v>
      </c>
      <c r="C130" t="s">
        <v>99</v>
      </c>
      <c r="G130" t="s">
        <v>21</v>
      </c>
      <c r="H130" t="s">
        <v>16</v>
      </c>
      <c r="J130" t="s">
        <v>17</v>
      </c>
      <c r="K130" s="2">
        <v>90</v>
      </c>
      <c r="L130" s="2">
        <v>6.3</v>
      </c>
      <c r="M130" s="2">
        <v>96.3</v>
      </c>
      <c r="N130" s="2">
        <v>0</v>
      </c>
      <c r="O130" s="2">
        <f t="shared" si="2"/>
        <v>96.3</v>
      </c>
      <c r="P130" s="110" t="str">
        <f t="shared" si="3"/>
        <v>abril</v>
      </c>
    </row>
    <row r="131" spans="1:16" x14ac:dyDescent="0.35">
      <c r="A131" t="s">
        <v>31</v>
      </c>
      <c r="B131" s="1">
        <v>43214</v>
      </c>
      <c r="C131" t="s">
        <v>100</v>
      </c>
      <c r="G131" t="s">
        <v>21</v>
      </c>
      <c r="H131" t="s">
        <v>16</v>
      </c>
      <c r="J131" t="s">
        <v>17</v>
      </c>
      <c r="K131" s="2">
        <v>270</v>
      </c>
      <c r="L131" s="2">
        <v>18.899999999999999</v>
      </c>
      <c r="M131" s="2">
        <v>288.89999999999998</v>
      </c>
      <c r="N131" s="2">
        <v>0</v>
      </c>
      <c r="O131" s="2">
        <f t="shared" ref="O131:O194" si="4">M131-N131</f>
        <v>288.89999999999998</v>
      </c>
      <c r="P131" s="110" t="str">
        <f t="shared" ref="P131:P194" si="5">TEXT(B131,"mmmmmmmmmmmmmm")</f>
        <v>abril</v>
      </c>
    </row>
    <row r="132" spans="1:16" x14ac:dyDescent="0.35">
      <c r="A132" t="s">
        <v>14</v>
      </c>
      <c r="B132" s="1">
        <v>43251</v>
      </c>
      <c r="C132" t="s">
        <v>78</v>
      </c>
      <c r="G132" t="s">
        <v>15</v>
      </c>
      <c r="H132" t="s">
        <v>16</v>
      </c>
      <c r="J132" t="s">
        <v>17</v>
      </c>
      <c r="K132" s="2">
        <v>290</v>
      </c>
      <c r="L132" s="2">
        <v>20.3</v>
      </c>
      <c r="M132" s="2">
        <v>310.3</v>
      </c>
      <c r="N132" s="2">
        <v>310.3</v>
      </c>
      <c r="O132" s="2">
        <f t="shared" si="4"/>
        <v>0</v>
      </c>
      <c r="P132" s="110" t="str">
        <f t="shared" si="5"/>
        <v>mayo</v>
      </c>
    </row>
    <row r="133" spans="1:16" x14ac:dyDescent="0.35">
      <c r="A133" t="s">
        <v>18</v>
      </c>
      <c r="B133" s="1">
        <v>43251</v>
      </c>
      <c r="C133" t="s">
        <v>79</v>
      </c>
      <c r="G133" t="s">
        <v>19</v>
      </c>
      <c r="H133" t="s">
        <v>16</v>
      </c>
      <c r="J133" t="s">
        <v>17</v>
      </c>
      <c r="K133" s="2">
        <v>1170</v>
      </c>
      <c r="L133" s="2">
        <v>81.900000000000006</v>
      </c>
      <c r="M133" s="2">
        <v>1251.9000000000001</v>
      </c>
      <c r="N133" s="2">
        <v>1201.9000000000001</v>
      </c>
      <c r="O133" s="2">
        <f t="shared" si="4"/>
        <v>50</v>
      </c>
      <c r="P133" s="110" t="str">
        <f t="shared" si="5"/>
        <v>mayo</v>
      </c>
    </row>
    <row r="134" spans="1:16" x14ac:dyDescent="0.35">
      <c r="A134" t="s">
        <v>20</v>
      </c>
      <c r="B134" s="1">
        <v>43251</v>
      </c>
      <c r="C134" t="s">
        <v>80</v>
      </c>
      <c r="G134" t="s">
        <v>21</v>
      </c>
      <c r="H134" t="s">
        <v>16</v>
      </c>
      <c r="J134" t="s">
        <v>17</v>
      </c>
      <c r="K134" s="2">
        <v>60</v>
      </c>
      <c r="L134" s="2">
        <v>4.2</v>
      </c>
      <c r="M134" s="2">
        <v>64.2</v>
      </c>
      <c r="N134" s="2">
        <v>0</v>
      </c>
      <c r="O134" s="2">
        <f t="shared" si="4"/>
        <v>64.2</v>
      </c>
      <c r="P134" s="110" t="str">
        <f t="shared" si="5"/>
        <v>mayo</v>
      </c>
    </row>
    <row r="135" spans="1:16" x14ac:dyDescent="0.35">
      <c r="A135" t="s">
        <v>22</v>
      </c>
      <c r="B135" s="1">
        <v>43251</v>
      </c>
      <c r="C135" t="s">
        <v>81</v>
      </c>
      <c r="G135" t="s">
        <v>21</v>
      </c>
      <c r="H135" t="s">
        <v>16</v>
      </c>
      <c r="J135" t="s">
        <v>17</v>
      </c>
      <c r="K135" s="2">
        <v>440</v>
      </c>
      <c r="L135" s="2">
        <v>30.8</v>
      </c>
      <c r="M135" s="2">
        <v>470.8</v>
      </c>
      <c r="N135" s="2">
        <v>0</v>
      </c>
      <c r="O135" s="2">
        <f t="shared" si="4"/>
        <v>470.8</v>
      </c>
      <c r="P135" s="110" t="str">
        <f t="shared" si="5"/>
        <v>mayo</v>
      </c>
    </row>
    <row r="136" spans="1:16" x14ac:dyDescent="0.35">
      <c r="A136" t="s">
        <v>23</v>
      </c>
      <c r="B136" s="1">
        <v>43251</v>
      </c>
      <c r="C136" t="s">
        <v>82</v>
      </c>
      <c r="G136" t="s">
        <v>19</v>
      </c>
      <c r="H136" t="s">
        <v>16</v>
      </c>
      <c r="J136" t="s">
        <v>17</v>
      </c>
      <c r="K136" s="2">
        <v>560</v>
      </c>
      <c r="L136" s="2">
        <v>39.200000000000003</v>
      </c>
      <c r="M136" s="2">
        <v>599.20000000000005</v>
      </c>
      <c r="N136" s="2">
        <v>360</v>
      </c>
      <c r="O136" s="2">
        <f t="shared" si="4"/>
        <v>239.20000000000005</v>
      </c>
      <c r="P136" s="110" t="str">
        <f t="shared" si="5"/>
        <v>mayo</v>
      </c>
    </row>
    <row r="137" spans="1:16" x14ac:dyDescent="0.35">
      <c r="A137" t="s">
        <v>24</v>
      </c>
      <c r="B137" s="1">
        <v>43251</v>
      </c>
      <c r="C137" t="s">
        <v>83</v>
      </c>
      <c r="G137" t="s">
        <v>15</v>
      </c>
      <c r="H137" t="s">
        <v>16</v>
      </c>
      <c r="J137" t="s">
        <v>17</v>
      </c>
      <c r="K137" s="2">
        <v>1049</v>
      </c>
      <c r="L137" s="2">
        <v>73.430000000000007</v>
      </c>
      <c r="M137" s="2">
        <v>1122.43</v>
      </c>
      <c r="N137" s="2">
        <v>1122.43</v>
      </c>
      <c r="O137" s="2">
        <f t="shared" si="4"/>
        <v>0</v>
      </c>
      <c r="P137" s="110" t="str">
        <f t="shared" si="5"/>
        <v>mayo</v>
      </c>
    </row>
    <row r="138" spans="1:16" x14ac:dyDescent="0.35">
      <c r="A138" t="s">
        <v>25</v>
      </c>
      <c r="B138" s="1">
        <v>43250</v>
      </c>
      <c r="C138" t="s">
        <v>84</v>
      </c>
      <c r="G138" t="s">
        <v>21</v>
      </c>
      <c r="H138" t="s">
        <v>16</v>
      </c>
      <c r="J138" t="s">
        <v>17</v>
      </c>
      <c r="K138" s="2">
        <v>135</v>
      </c>
      <c r="L138" s="2">
        <v>9.4499999999999993</v>
      </c>
      <c r="M138" s="2">
        <v>144.44999999999999</v>
      </c>
      <c r="N138" s="2">
        <v>0</v>
      </c>
      <c r="O138" s="2">
        <f t="shared" si="4"/>
        <v>144.44999999999999</v>
      </c>
      <c r="P138" s="110" t="str">
        <f t="shared" si="5"/>
        <v>mayo</v>
      </c>
    </row>
    <row r="139" spans="1:16" x14ac:dyDescent="0.35">
      <c r="A139" t="s">
        <v>26</v>
      </c>
      <c r="B139" s="1">
        <v>43246</v>
      </c>
      <c r="C139" t="s">
        <v>85</v>
      </c>
      <c r="G139" t="s">
        <v>15</v>
      </c>
      <c r="H139" t="s">
        <v>16</v>
      </c>
      <c r="J139" t="s">
        <v>17</v>
      </c>
      <c r="K139" s="2">
        <v>180</v>
      </c>
      <c r="L139" s="2">
        <v>12.6</v>
      </c>
      <c r="M139" s="2">
        <v>192.6</v>
      </c>
      <c r="N139" s="2">
        <v>192.6</v>
      </c>
      <c r="O139" s="2">
        <f t="shared" si="4"/>
        <v>0</v>
      </c>
      <c r="P139" s="110" t="str">
        <f t="shared" si="5"/>
        <v>mayo</v>
      </c>
    </row>
    <row r="140" spans="1:16" x14ac:dyDescent="0.35">
      <c r="A140" t="s">
        <v>27</v>
      </c>
      <c r="B140" s="1">
        <v>43245</v>
      </c>
      <c r="C140" t="s">
        <v>86</v>
      </c>
      <c r="G140" t="s">
        <v>21</v>
      </c>
      <c r="H140" t="s">
        <v>16</v>
      </c>
      <c r="J140" t="s">
        <v>17</v>
      </c>
      <c r="K140" s="2">
        <v>30</v>
      </c>
      <c r="L140" s="2">
        <v>2.1</v>
      </c>
      <c r="M140" s="2">
        <v>32.1</v>
      </c>
      <c r="N140" s="2">
        <v>0</v>
      </c>
      <c r="O140" s="2">
        <f t="shared" si="4"/>
        <v>32.1</v>
      </c>
      <c r="P140" s="110" t="str">
        <f t="shared" si="5"/>
        <v>mayo</v>
      </c>
    </row>
    <row r="141" spans="1:16" x14ac:dyDescent="0.35">
      <c r="A141" t="s">
        <v>28</v>
      </c>
      <c r="B141" s="1">
        <v>43245</v>
      </c>
      <c r="C141" t="s">
        <v>87</v>
      </c>
      <c r="G141" t="s">
        <v>21</v>
      </c>
      <c r="H141" t="s">
        <v>16</v>
      </c>
      <c r="J141" t="s">
        <v>17</v>
      </c>
      <c r="K141" s="2">
        <v>1512</v>
      </c>
      <c r="L141" s="2">
        <v>105.84</v>
      </c>
      <c r="M141" s="2">
        <v>1617.84</v>
      </c>
      <c r="N141" s="2">
        <v>0</v>
      </c>
      <c r="O141" s="2">
        <f t="shared" si="4"/>
        <v>1617.84</v>
      </c>
      <c r="P141" s="110" t="str">
        <f t="shared" si="5"/>
        <v>mayo</v>
      </c>
    </row>
    <row r="142" spans="1:16" x14ac:dyDescent="0.35">
      <c r="A142" t="s">
        <v>29</v>
      </c>
      <c r="B142" s="1">
        <v>43245</v>
      </c>
      <c r="C142" t="s">
        <v>88</v>
      </c>
      <c r="G142" t="s">
        <v>21</v>
      </c>
      <c r="H142" t="s">
        <v>16</v>
      </c>
      <c r="J142" t="s">
        <v>17</v>
      </c>
      <c r="K142" s="2">
        <v>390</v>
      </c>
      <c r="L142" s="2">
        <v>27.3</v>
      </c>
      <c r="M142" s="2">
        <v>417.3</v>
      </c>
      <c r="N142" s="2">
        <v>0</v>
      </c>
      <c r="O142" s="2">
        <f t="shared" si="4"/>
        <v>417.3</v>
      </c>
      <c r="P142" s="110" t="str">
        <f t="shared" si="5"/>
        <v>mayo</v>
      </c>
    </row>
    <row r="143" spans="1:16" x14ac:dyDescent="0.35">
      <c r="A143" t="s">
        <v>30</v>
      </c>
      <c r="B143" s="1">
        <v>43245</v>
      </c>
      <c r="C143" t="s">
        <v>89</v>
      </c>
      <c r="G143" t="s">
        <v>21</v>
      </c>
      <c r="H143" t="s">
        <v>16</v>
      </c>
      <c r="J143" t="s">
        <v>17</v>
      </c>
      <c r="K143" s="2">
        <v>90</v>
      </c>
      <c r="L143" s="2">
        <v>6.3</v>
      </c>
      <c r="M143" s="2">
        <v>96.3</v>
      </c>
      <c r="N143" s="2">
        <v>0</v>
      </c>
      <c r="O143" s="2">
        <f t="shared" si="4"/>
        <v>96.3</v>
      </c>
      <c r="P143" s="110" t="str">
        <f t="shared" si="5"/>
        <v>mayo</v>
      </c>
    </row>
    <row r="144" spans="1:16" x14ac:dyDescent="0.35">
      <c r="A144" t="s">
        <v>31</v>
      </c>
      <c r="B144" s="1">
        <v>43244</v>
      </c>
      <c r="C144" t="s">
        <v>90</v>
      </c>
      <c r="G144" t="s">
        <v>21</v>
      </c>
      <c r="H144" t="s">
        <v>16</v>
      </c>
      <c r="J144" t="s">
        <v>17</v>
      </c>
      <c r="K144" s="2">
        <v>270</v>
      </c>
      <c r="L144" s="2">
        <v>18.899999999999999</v>
      </c>
      <c r="M144" s="2">
        <v>288.89999999999998</v>
      </c>
      <c r="N144" s="2">
        <v>0</v>
      </c>
      <c r="O144" s="2">
        <f t="shared" si="4"/>
        <v>288.89999999999998</v>
      </c>
      <c r="P144" s="110" t="str">
        <f t="shared" si="5"/>
        <v>mayo</v>
      </c>
    </row>
    <row r="145" spans="1:16" x14ac:dyDescent="0.35">
      <c r="A145" t="s">
        <v>14</v>
      </c>
      <c r="B145" s="1">
        <v>43281</v>
      </c>
      <c r="C145" t="s">
        <v>78</v>
      </c>
      <c r="G145" t="s">
        <v>15</v>
      </c>
      <c r="H145" t="s">
        <v>16</v>
      </c>
      <c r="J145" t="s">
        <v>17</v>
      </c>
      <c r="K145" s="2">
        <v>290</v>
      </c>
      <c r="L145" s="2">
        <v>20.3</v>
      </c>
      <c r="M145" s="2">
        <v>310.3</v>
      </c>
      <c r="N145" s="2">
        <v>310.3</v>
      </c>
      <c r="O145" s="2">
        <f t="shared" si="4"/>
        <v>0</v>
      </c>
      <c r="P145" s="110" t="str">
        <f t="shared" si="5"/>
        <v>junio</v>
      </c>
    </row>
    <row r="146" spans="1:16" x14ac:dyDescent="0.35">
      <c r="A146" t="s">
        <v>18</v>
      </c>
      <c r="B146" s="1">
        <v>43281</v>
      </c>
      <c r="C146" t="s">
        <v>79</v>
      </c>
      <c r="G146" t="s">
        <v>19</v>
      </c>
      <c r="H146" t="s">
        <v>16</v>
      </c>
      <c r="J146" t="s">
        <v>17</v>
      </c>
      <c r="K146" s="2">
        <v>1170</v>
      </c>
      <c r="L146" s="2">
        <v>81.900000000000006</v>
      </c>
      <c r="M146" s="2">
        <v>1251.9000000000001</v>
      </c>
      <c r="N146" s="2">
        <v>1201.9000000000001</v>
      </c>
      <c r="O146" s="2">
        <f t="shared" si="4"/>
        <v>50</v>
      </c>
      <c r="P146" s="110" t="str">
        <f t="shared" si="5"/>
        <v>junio</v>
      </c>
    </row>
    <row r="147" spans="1:16" x14ac:dyDescent="0.35">
      <c r="A147" t="s">
        <v>20</v>
      </c>
      <c r="B147" s="1">
        <v>43281</v>
      </c>
      <c r="C147" t="s">
        <v>80</v>
      </c>
      <c r="G147" t="s">
        <v>21</v>
      </c>
      <c r="H147" t="s">
        <v>16</v>
      </c>
      <c r="J147" t="s">
        <v>17</v>
      </c>
      <c r="K147" s="2">
        <v>60</v>
      </c>
      <c r="L147" s="2">
        <v>4.2</v>
      </c>
      <c r="M147" s="2">
        <v>64.2</v>
      </c>
      <c r="N147" s="2">
        <v>0</v>
      </c>
      <c r="O147" s="2">
        <f t="shared" si="4"/>
        <v>64.2</v>
      </c>
      <c r="P147" s="110" t="str">
        <f t="shared" si="5"/>
        <v>junio</v>
      </c>
    </row>
    <row r="148" spans="1:16" x14ac:dyDescent="0.35">
      <c r="A148" t="s">
        <v>22</v>
      </c>
      <c r="B148" s="1">
        <v>43281</v>
      </c>
      <c r="C148" t="s">
        <v>81</v>
      </c>
      <c r="G148" t="s">
        <v>21</v>
      </c>
      <c r="H148" t="s">
        <v>16</v>
      </c>
      <c r="J148" t="s">
        <v>17</v>
      </c>
      <c r="K148" s="2">
        <v>440</v>
      </c>
      <c r="L148" s="2">
        <v>30.8</v>
      </c>
      <c r="M148" s="2">
        <v>470.8</v>
      </c>
      <c r="N148" s="2">
        <v>0</v>
      </c>
      <c r="O148" s="2">
        <f t="shared" si="4"/>
        <v>470.8</v>
      </c>
      <c r="P148" s="110" t="str">
        <f t="shared" si="5"/>
        <v>junio</v>
      </c>
    </row>
    <row r="149" spans="1:16" x14ac:dyDescent="0.35">
      <c r="A149" t="s">
        <v>23</v>
      </c>
      <c r="B149" s="1">
        <v>43281</v>
      </c>
      <c r="C149" t="s">
        <v>82</v>
      </c>
      <c r="G149" t="s">
        <v>19</v>
      </c>
      <c r="H149" t="s">
        <v>16</v>
      </c>
      <c r="J149" t="s">
        <v>17</v>
      </c>
      <c r="K149" s="2">
        <v>560</v>
      </c>
      <c r="L149" s="2">
        <v>39.200000000000003</v>
      </c>
      <c r="M149" s="2">
        <v>599.20000000000005</v>
      </c>
      <c r="N149" s="2">
        <v>360</v>
      </c>
      <c r="O149" s="2">
        <f t="shared" si="4"/>
        <v>239.20000000000005</v>
      </c>
      <c r="P149" s="110" t="str">
        <f t="shared" si="5"/>
        <v>junio</v>
      </c>
    </row>
    <row r="150" spans="1:16" x14ac:dyDescent="0.35">
      <c r="A150" t="s">
        <v>24</v>
      </c>
      <c r="B150" s="1">
        <v>43281</v>
      </c>
      <c r="C150" t="s">
        <v>83</v>
      </c>
      <c r="G150" t="s">
        <v>15</v>
      </c>
      <c r="H150" t="s">
        <v>16</v>
      </c>
      <c r="J150" t="s">
        <v>17</v>
      </c>
      <c r="K150" s="2">
        <v>1049</v>
      </c>
      <c r="L150" s="2">
        <v>73.430000000000007</v>
      </c>
      <c r="M150" s="2">
        <v>1122.43</v>
      </c>
      <c r="N150" s="2">
        <v>1122.43</v>
      </c>
      <c r="O150" s="2">
        <f t="shared" si="4"/>
        <v>0</v>
      </c>
      <c r="P150" s="110" t="str">
        <f t="shared" si="5"/>
        <v>junio</v>
      </c>
    </row>
    <row r="151" spans="1:16" x14ac:dyDescent="0.35">
      <c r="A151" t="s">
        <v>25</v>
      </c>
      <c r="B151" s="1">
        <v>43281</v>
      </c>
      <c r="C151" t="s">
        <v>84</v>
      </c>
      <c r="G151" t="s">
        <v>21</v>
      </c>
      <c r="H151" t="s">
        <v>16</v>
      </c>
      <c r="J151" t="s">
        <v>17</v>
      </c>
      <c r="K151" s="2">
        <v>135</v>
      </c>
      <c r="L151" s="2">
        <v>9.4499999999999993</v>
      </c>
      <c r="M151" s="2">
        <v>144.44999999999999</v>
      </c>
      <c r="N151" s="2">
        <v>0</v>
      </c>
      <c r="O151" s="2">
        <f t="shared" si="4"/>
        <v>144.44999999999999</v>
      </c>
      <c r="P151" s="110" t="str">
        <f t="shared" si="5"/>
        <v>junio</v>
      </c>
    </row>
    <row r="152" spans="1:16" x14ac:dyDescent="0.35">
      <c r="A152" t="s">
        <v>26</v>
      </c>
      <c r="B152" s="1">
        <v>43277</v>
      </c>
      <c r="C152" t="s">
        <v>85</v>
      </c>
      <c r="G152" t="s">
        <v>15</v>
      </c>
      <c r="H152" t="s">
        <v>16</v>
      </c>
      <c r="J152" t="s">
        <v>17</v>
      </c>
      <c r="K152" s="2">
        <v>180</v>
      </c>
      <c r="L152" s="2">
        <v>12.6</v>
      </c>
      <c r="M152" s="2">
        <v>192.6</v>
      </c>
      <c r="N152" s="2">
        <v>192.6</v>
      </c>
      <c r="O152" s="2">
        <f t="shared" si="4"/>
        <v>0</v>
      </c>
      <c r="P152" s="110" t="str">
        <f t="shared" si="5"/>
        <v>junio</v>
      </c>
    </row>
    <row r="153" spans="1:16" x14ac:dyDescent="0.35">
      <c r="A153" t="s">
        <v>27</v>
      </c>
      <c r="B153" s="1">
        <v>43276</v>
      </c>
      <c r="C153" t="s">
        <v>86</v>
      </c>
      <c r="G153" t="s">
        <v>21</v>
      </c>
      <c r="H153" t="s">
        <v>16</v>
      </c>
      <c r="J153" t="s">
        <v>17</v>
      </c>
      <c r="K153" s="2">
        <v>30</v>
      </c>
      <c r="L153" s="2">
        <v>2.1</v>
      </c>
      <c r="M153" s="2">
        <v>32.1</v>
      </c>
      <c r="N153" s="2">
        <v>0</v>
      </c>
      <c r="O153" s="2">
        <f t="shared" si="4"/>
        <v>32.1</v>
      </c>
      <c r="P153" s="110" t="str">
        <f t="shared" si="5"/>
        <v>junio</v>
      </c>
    </row>
    <row r="154" spans="1:16" x14ac:dyDescent="0.35">
      <c r="A154" t="s">
        <v>28</v>
      </c>
      <c r="B154" s="1">
        <v>43276</v>
      </c>
      <c r="C154" t="s">
        <v>87</v>
      </c>
      <c r="G154" t="s">
        <v>21</v>
      </c>
      <c r="H154" t="s">
        <v>16</v>
      </c>
      <c r="J154" t="s">
        <v>17</v>
      </c>
      <c r="K154" s="2">
        <v>1512</v>
      </c>
      <c r="L154" s="2">
        <v>105.84</v>
      </c>
      <c r="M154" s="2">
        <v>1617.84</v>
      </c>
      <c r="N154" s="2">
        <v>0</v>
      </c>
      <c r="O154" s="2">
        <f t="shared" si="4"/>
        <v>1617.84</v>
      </c>
      <c r="P154" s="110" t="str">
        <f t="shared" si="5"/>
        <v>junio</v>
      </c>
    </row>
    <row r="155" spans="1:16" x14ac:dyDescent="0.35">
      <c r="A155" t="s">
        <v>29</v>
      </c>
      <c r="B155" s="1">
        <v>43276</v>
      </c>
      <c r="C155" t="s">
        <v>88</v>
      </c>
      <c r="G155" t="s">
        <v>21</v>
      </c>
      <c r="H155" t="s">
        <v>16</v>
      </c>
      <c r="J155" t="s">
        <v>17</v>
      </c>
      <c r="K155" s="2">
        <v>390</v>
      </c>
      <c r="L155" s="2">
        <v>27.3</v>
      </c>
      <c r="M155" s="2">
        <v>417.3</v>
      </c>
      <c r="N155" s="2">
        <v>0</v>
      </c>
      <c r="O155" s="2">
        <f t="shared" si="4"/>
        <v>417.3</v>
      </c>
      <c r="P155" s="110" t="str">
        <f t="shared" si="5"/>
        <v>junio</v>
      </c>
    </row>
    <row r="156" spans="1:16" x14ac:dyDescent="0.35">
      <c r="A156" t="s">
        <v>30</v>
      </c>
      <c r="B156" s="1">
        <v>43276</v>
      </c>
      <c r="C156" t="s">
        <v>89</v>
      </c>
      <c r="G156" t="s">
        <v>21</v>
      </c>
      <c r="H156" t="s">
        <v>16</v>
      </c>
      <c r="J156" t="s">
        <v>17</v>
      </c>
      <c r="K156" s="2">
        <v>90</v>
      </c>
      <c r="L156" s="2">
        <v>6.3</v>
      </c>
      <c r="M156" s="2">
        <v>96.3</v>
      </c>
      <c r="N156" s="2">
        <v>0</v>
      </c>
      <c r="O156" s="2">
        <f t="shared" si="4"/>
        <v>96.3</v>
      </c>
      <c r="P156" s="110" t="str">
        <f t="shared" si="5"/>
        <v>junio</v>
      </c>
    </row>
    <row r="157" spans="1:16" x14ac:dyDescent="0.35">
      <c r="A157" t="s">
        <v>31</v>
      </c>
      <c r="B157" s="1">
        <v>43275</v>
      </c>
      <c r="C157" t="s">
        <v>90</v>
      </c>
      <c r="G157" t="s">
        <v>21</v>
      </c>
      <c r="H157" t="s">
        <v>16</v>
      </c>
      <c r="J157" t="s">
        <v>17</v>
      </c>
      <c r="K157" s="2">
        <v>270</v>
      </c>
      <c r="L157" s="2">
        <v>18.899999999999999</v>
      </c>
      <c r="M157" s="2">
        <v>288.89999999999998</v>
      </c>
      <c r="N157" s="2">
        <v>0</v>
      </c>
      <c r="O157" s="2">
        <f t="shared" si="4"/>
        <v>288.89999999999998</v>
      </c>
      <c r="P157" s="110" t="str">
        <f t="shared" si="5"/>
        <v>junio</v>
      </c>
    </row>
    <row r="158" spans="1:16" x14ac:dyDescent="0.35">
      <c r="A158" t="s">
        <v>14</v>
      </c>
      <c r="B158" s="1">
        <v>43275</v>
      </c>
      <c r="C158" t="s">
        <v>91</v>
      </c>
      <c r="G158" t="s">
        <v>15</v>
      </c>
      <c r="H158" t="s">
        <v>16</v>
      </c>
      <c r="J158" t="s">
        <v>17</v>
      </c>
      <c r="K158" s="2">
        <v>290</v>
      </c>
      <c r="L158" s="2">
        <v>20.3</v>
      </c>
      <c r="M158" s="2">
        <v>310.3</v>
      </c>
      <c r="N158" s="2">
        <v>310.3</v>
      </c>
      <c r="O158" s="2">
        <f t="shared" si="4"/>
        <v>0</v>
      </c>
      <c r="P158" s="110" t="str">
        <f t="shared" si="5"/>
        <v>junio</v>
      </c>
    </row>
    <row r="159" spans="1:16" x14ac:dyDescent="0.35">
      <c r="A159" t="s">
        <v>18</v>
      </c>
      <c r="B159" s="1">
        <v>43275</v>
      </c>
      <c r="C159" t="s">
        <v>92</v>
      </c>
      <c r="G159" t="s">
        <v>19</v>
      </c>
      <c r="H159" t="s">
        <v>16</v>
      </c>
      <c r="J159" t="s">
        <v>17</v>
      </c>
      <c r="K159" s="2">
        <v>1170</v>
      </c>
      <c r="L159" s="2">
        <v>81.900000000000006</v>
      </c>
      <c r="M159" s="2">
        <v>1251.9000000000001</v>
      </c>
      <c r="N159" s="2">
        <v>1201.9000000000001</v>
      </c>
      <c r="O159" s="2">
        <f t="shared" si="4"/>
        <v>50</v>
      </c>
      <c r="P159" s="110" t="str">
        <f t="shared" si="5"/>
        <v>junio</v>
      </c>
    </row>
    <row r="160" spans="1:16" x14ac:dyDescent="0.35">
      <c r="A160" t="s">
        <v>20</v>
      </c>
      <c r="B160" s="1">
        <v>43312</v>
      </c>
      <c r="C160" t="s">
        <v>78</v>
      </c>
      <c r="G160" t="s">
        <v>21</v>
      </c>
      <c r="H160" t="s">
        <v>16</v>
      </c>
      <c r="J160" t="s">
        <v>17</v>
      </c>
      <c r="K160" s="2">
        <v>60</v>
      </c>
      <c r="L160" s="2">
        <v>4.2</v>
      </c>
      <c r="M160" s="2">
        <v>64.2</v>
      </c>
      <c r="N160" s="2">
        <v>0</v>
      </c>
      <c r="O160" s="2">
        <f t="shared" si="4"/>
        <v>64.2</v>
      </c>
      <c r="P160" s="110" t="str">
        <f t="shared" si="5"/>
        <v>julio</v>
      </c>
    </row>
    <row r="161" spans="1:16" x14ac:dyDescent="0.35">
      <c r="A161" t="s">
        <v>22</v>
      </c>
      <c r="B161" s="1">
        <v>43312</v>
      </c>
      <c r="C161" t="s">
        <v>79</v>
      </c>
      <c r="G161" t="s">
        <v>21</v>
      </c>
      <c r="H161" t="s">
        <v>16</v>
      </c>
      <c r="J161" t="s">
        <v>17</v>
      </c>
      <c r="K161" s="2">
        <v>440</v>
      </c>
      <c r="L161" s="2">
        <v>30.8</v>
      </c>
      <c r="M161" s="2">
        <v>470.8</v>
      </c>
      <c r="N161" s="2">
        <v>0</v>
      </c>
      <c r="O161" s="2">
        <f t="shared" si="4"/>
        <v>470.8</v>
      </c>
      <c r="P161" s="110" t="str">
        <f t="shared" si="5"/>
        <v>julio</v>
      </c>
    </row>
    <row r="162" spans="1:16" x14ac:dyDescent="0.35">
      <c r="A162" t="s">
        <v>23</v>
      </c>
      <c r="B162" s="1">
        <v>43312</v>
      </c>
      <c r="C162" t="s">
        <v>80</v>
      </c>
      <c r="G162" t="s">
        <v>19</v>
      </c>
      <c r="H162" t="s">
        <v>16</v>
      </c>
      <c r="J162" t="s">
        <v>17</v>
      </c>
      <c r="K162" s="2">
        <v>560</v>
      </c>
      <c r="L162" s="2">
        <v>39.200000000000003</v>
      </c>
      <c r="M162" s="2">
        <v>599.20000000000005</v>
      </c>
      <c r="N162" s="2">
        <v>360</v>
      </c>
      <c r="O162" s="2">
        <f t="shared" si="4"/>
        <v>239.20000000000005</v>
      </c>
      <c r="P162" s="110" t="str">
        <f t="shared" si="5"/>
        <v>julio</v>
      </c>
    </row>
    <row r="163" spans="1:16" x14ac:dyDescent="0.35">
      <c r="A163" t="s">
        <v>24</v>
      </c>
      <c r="B163" s="1">
        <v>43312</v>
      </c>
      <c r="C163" t="s">
        <v>81</v>
      </c>
      <c r="G163" t="s">
        <v>15</v>
      </c>
      <c r="H163" t="s">
        <v>16</v>
      </c>
      <c r="J163" t="s">
        <v>17</v>
      </c>
      <c r="K163" s="2">
        <v>1049</v>
      </c>
      <c r="L163" s="2">
        <v>73.430000000000007</v>
      </c>
      <c r="M163" s="2">
        <v>1122.43</v>
      </c>
      <c r="N163" s="2">
        <v>1122.43</v>
      </c>
      <c r="O163" s="2">
        <f t="shared" si="4"/>
        <v>0</v>
      </c>
      <c r="P163" s="110" t="str">
        <f t="shared" si="5"/>
        <v>julio</v>
      </c>
    </row>
    <row r="164" spans="1:16" x14ac:dyDescent="0.35">
      <c r="A164" t="s">
        <v>25</v>
      </c>
      <c r="B164" s="1">
        <v>43311</v>
      </c>
      <c r="C164" t="s">
        <v>82</v>
      </c>
      <c r="G164" t="s">
        <v>21</v>
      </c>
      <c r="H164" t="s">
        <v>16</v>
      </c>
      <c r="J164" t="s">
        <v>17</v>
      </c>
      <c r="K164" s="2">
        <v>135</v>
      </c>
      <c r="L164" s="2">
        <v>9.4499999999999993</v>
      </c>
      <c r="M164" s="2">
        <v>144.44999999999999</v>
      </c>
      <c r="N164" s="2">
        <v>0</v>
      </c>
      <c r="O164" s="2">
        <f t="shared" si="4"/>
        <v>144.44999999999999</v>
      </c>
      <c r="P164" s="110" t="str">
        <f t="shared" si="5"/>
        <v>julio</v>
      </c>
    </row>
    <row r="165" spans="1:16" x14ac:dyDescent="0.35">
      <c r="A165" t="s">
        <v>26</v>
      </c>
      <c r="B165" s="1">
        <v>43307</v>
      </c>
      <c r="C165" t="s">
        <v>83</v>
      </c>
      <c r="G165" t="s">
        <v>15</v>
      </c>
      <c r="H165" t="s">
        <v>16</v>
      </c>
      <c r="J165" t="s">
        <v>17</v>
      </c>
      <c r="K165" s="2">
        <v>180</v>
      </c>
      <c r="L165" s="2">
        <v>12.6</v>
      </c>
      <c r="M165" s="2">
        <v>192.6</v>
      </c>
      <c r="N165" s="2">
        <v>192.6</v>
      </c>
      <c r="O165" s="2">
        <f t="shared" si="4"/>
        <v>0</v>
      </c>
      <c r="P165" s="110" t="str">
        <f t="shared" si="5"/>
        <v>julio</v>
      </c>
    </row>
    <row r="166" spans="1:16" x14ac:dyDescent="0.35">
      <c r="A166" t="s">
        <v>27</v>
      </c>
      <c r="B166" s="1">
        <v>43306</v>
      </c>
      <c r="C166" t="s">
        <v>84</v>
      </c>
      <c r="G166" t="s">
        <v>21</v>
      </c>
      <c r="H166" t="s">
        <v>16</v>
      </c>
      <c r="J166" t="s">
        <v>17</v>
      </c>
      <c r="K166" s="2">
        <v>30</v>
      </c>
      <c r="L166" s="2">
        <v>2.1</v>
      </c>
      <c r="M166" s="2">
        <v>32.1</v>
      </c>
      <c r="N166" s="2">
        <v>0</v>
      </c>
      <c r="O166" s="2">
        <f t="shared" si="4"/>
        <v>32.1</v>
      </c>
      <c r="P166" s="110" t="str">
        <f t="shared" si="5"/>
        <v>julio</v>
      </c>
    </row>
    <row r="167" spans="1:16" x14ac:dyDescent="0.35">
      <c r="A167" t="s">
        <v>28</v>
      </c>
      <c r="B167" s="1">
        <v>43306</v>
      </c>
      <c r="C167" t="s">
        <v>85</v>
      </c>
      <c r="G167" t="s">
        <v>21</v>
      </c>
      <c r="H167" t="s">
        <v>16</v>
      </c>
      <c r="J167" t="s">
        <v>17</v>
      </c>
      <c r="K167" s="2">
        <v>1512</v>
      </c>
      <c r="L167" s="2">
        <v>105.84</v>
      </c>
      <c r="M167" s="2">
        <v>1617.84</v>
      </c>
      <c r="N167" s="2">
        <v>0</v>
      </c>
      <c r="O167" s="2">
        <f t="shared" si="4"/>
        <v>1617.84</v>
      </c>
      <c r="P167" s="110" t="str">
        <f t="shared" si="5"/>
        <v>julio</v>
      </c>
    </row>
    <row r="168" spans="1:16" x14ac:dyDescent="0.35">
      <c r="A168" t="s">
        <v>29</v>
      </c>
      <c r="B168" s="1">
        <v>43306</v>
      </c>
      <c r="C168" t="s">
        <v>86</v>
      </c>
      <c r="G168" t="s">
        <v>21</v>
      </c>
      <c r="H168" t="s">
        <v>16</v>
      </c>
      <c r="J168" t="s">
        <v>17</v>
      </c>
      <c r="K168" s="2">
        <v>390</v>
      </c>
      <c r="L168" s="2">
        <v>27.3</v>
      </c>
      <c r="M168" s="2">
        <v>417.3</v>
      </c>
      <c r="N168" s="2">
        <v>0</v>
      </c>
      <c r="O168" s="2">
        <f t="shared" si="4"/>
        <v>417.3</v>
      </c>
      <c r="P168" s="110" t="str">
        <f t="shared" si="5"/>
        <v>julio</v>
      </c>
    </row>
    <row r="169" spans="1:16" x14ac:dyDescent="0.35">
      <c r="A169" t="s">
        <v>30</v>
      </c>
      <c r="B169" s="1">
        <v>43306</v>
      </c>
      <c r="C169" t="s">
        <v>87</v>
      </c>
      <c r="G169" t="s">
        <v>21</v>
      </c>
      <c r="H169" t="s">
        <v>16</v>
      </c>
      <c r="J169" t="s">
        <v>17</v>
      </c>
      <c r="K169" s="2">
        <v>90</v>
      </c>
      <c r="L169" s="2">
        <v>6.3</v>
      </c>
      <c r="M169" s="2">
        <v>96.3</v>
      </c>
      <c r="N169" s="2">
        <v>0</v>
      </c>
      <c r="O169" s="2">
        <f t="shared" si="4"/>
        <v>96.3</v>
      </c>
      <c r="P169" s="110" t="str">
        <f t="shared" si="5"/>
        <v>julio</v>
      </c>
    </row>
    <row r="170" spans="1:16" x14ac:dyDescent="0.35">
      <c r="A170" t="s">
        <v>31</v>
      </c>
      <c r="B170" s="1">
        <v>43305</v>
      </c>
      <c r="C170" t="s">
        <v>88</v>
      </c>
      <c r="G170" t="s">
        <v>21</v>
      </c>
      <c r="H170" t="s">
        <v>16</v>
      </c>
      <c r="J170" t="s">
        <v>17</v>
      </c>
      <c r="K170" s="2">
        <v>270</v>
      </c>
      <c r="L170" s="2">
        <v>18.899999999999999</v>
      </c>
      <c r="M170" s="2">
        <v>288.89999999999998</v>
      </c>
      <c r="N170" s="2">
        <v>0</v>
      </c>
      <c r="O170" s="2">
        <f t="shared" si="4"/>
        <v>288.89999999999998</v>
      </c>
      <c r="P170" s="110" t="str">
        <f t="shared" si="5"/>
        <v>julio</v>
      </c>
    </row>
    <row r="171" spans="1:16" x14ac:dyDescent="0.35">
      <c r="A171" t="s">
        <v>14</v>
      </c>
      <c r="B171" s="1">
        <v>43311</v>
      </c>
      <c r="C171" t="s">
        <v>89</v>
      </c>
      <c r="G171" t="s">
        <v>15</v>
      </c>
      <c r="H171" t="s">
        <v>16</v>
      </c>
      <c r="J171" t="s">
        <v>17</v>
      </c>
      <c r="K171" s="2">
        <v>290</v>
      </c>
      <c r="L171" s="2">
        <v>20.3</v>
      </c>
      <c r="M171" s="2">
        <v>310.3</v>
      </c>
      <c r="N171" s="2">
        <v>310.3</v>
      </c>
      <c r="O171" s="2">
        <f t="shared" si="4"/>
        <v>0</v>
      </c>
      <c r="P171" s="110" t="str">
        <f t="shared" si="5"/>
        <v>julio</v>
      </c>
    </row>
    <row r="172" spans="1:16" x14ac:dyDescent="0.35">
      <c r="A172" t="s">
        <v>18</v>
      </c>
      <c r="B172" s="1">
        <v>43311</v>
      </c>
      <c r="C172" t="s">
        <v>90</v>
      </c>
      <c r="G172" t="s">
        <v>19</v>
      </c>
      <c r="H172" t="s">
        <v>16</v>
      </c>
      <c r="J172" t="s">
        <v>17</v>
      </c>
      <c r="K172" s="2">
        <v>1170</v>
      </c>
      <c r="L172" s="2">
        <v>81.900000000000006</v>
      </c>
      <c r="M172" s="2">
        <v>1251.9000000000001</v>
      </c>
      <c r="N172" s="2">
        <v>1201.9000000000001</v>
      </c>
      <c r="O172" s="2">
        <f t="shared" si="4"/>
        <v>50</v>
      </c>
      <c r="P172" s="110" t="str">
        <f t="shared" si="5"/>
        <v>julio</v>
      </c>
    </row>
    <row r="173" spans="1:16" x14ac:dyDescent="0.35">
      <c r="A173" t="s">
        <v>20</v>
      </c>
      <c r="B173" s="1">
        <v>43311</v>
      </c>
      <c r="C173" t="s">
        <v>91</v>
      </c>
      <c r="G173" t="s">
        <v>21</v>
      </c>
      <c r="H173" t="s">
        <v>16</v>
      </c>
      <c r="J173" t="s">
        <v>17</v>
      </c>
      <c r="K173" s="2">
        <v>60</v>
      </c>
      <c r="L173" s="2">
        <v>4.2</v>
      </c>
      <c r="M173" s="2">
        <v>64.2</v>
      </c>
      <c r="N173" s="2">
        <v>0</v>
      </c>
      <c r="O173" s="2">
        <f t="shared" si="4"/>
        <v>64.2</v>
      </c>
      <c r="P173" s="110" t="str">
        <f t="shared" si="5"/>
        <v>julio</v>
      </c>
    </row>
    <row r="174" spans="1:16" x14ac:dyDescent="0.35">
      <c r="A174" t="s">
        <v>22</v>
      </c>
      <c r="B174" s="1">
        <v>43311</v>
      </c>
      <c r="C174" t="s">
        <v>92</v>
      </c>
      <c r="G174" t="s">
        <v>21</v>
      </c>
      <c r="H174" t="s">
        <v>16</v>
      </c>
      <c r="J174" t="s">
        <v>17</v>
      </c>
      <c r="K174" s="2">
        <v>440</v>
      </c>
      <c r="L174" s="2">
        <v>30.8</v>
      </c>
      <c r="M174" s="2">
        <v>470.8</v>
      </c>
      <c r="N174" s="2">
        <v>0</v>
      </c>
      <c r="O174" s="2">
        <f t="shared" si="4"/>
        <v>470.8</v>
      </c>
      <c r="P174" s="110" t="str">
        <f t="shared" si="5"/>
        <v>julio</v>
      </c>
    </row>
    <row r="175" spans="1:16" x14ac:dyDescent="0.35">
      <c r="A175" t="s">
        <v>23</v>
      </c>
      <c r="B175" s="1">
        <v>43311</v>
      </c>
      <c r="C175" t="s">
        <v>93</v>
      </c>
      <c r="G175" t="s">
        <v>19</v>
      </c>
      <c r="H175" t="s">
        <v>16</v>
      </c>
      <c r="J175" t="s">
        <v>17</v>
      </c>
      <c r="K175" s="2">
        <v>560</v>
      </c>
      <c r="L175" s="2">
        <v>39.200000000000003</v>
      </c>
      <c r="M175" s="2">
        <v>599.20000000000005</v>
      </c>
      <c r="N175" s="2">
        <v>360</v>
      </c>
      <c r="O175" s="2">
        <f t="shared" si="4"/>
        <v>239.20000000000005</v>
      </c>
      <c r="P175" s="110" t="str">
        <f t="shared" si="5"/>
        <v>julio</v>
      </c>
    </row>
    <row r="176" spans="1:16" x14ac:dyDescent="0.35">
      <c r="A176" t="s">
        <v>24</v>
      </c>
      <c r="B176" s="1">
        <v>43311</v>
      </c>
      <c r="C176" t="s">
        <v>94</v>
      </c>
      <c r="G176" t="s">
        <v>15</v>
      </c>
      <c r="H176" t="s">
        <v>16</v>
      </c>
      <c r="J176" t="s">
        <v>17</v>
      </c>
      <c r="K176" s="2">
        <v>1049</v>
      </c>
      <c r="L176" s="2">
        <v>73.430000000000007</v>
      </c>
      <c r="M176" s="2">
        <v>1122.43</v>
      </c>
      <c r="N176" s="2">
        <v>1122.43</v>
      </c>
      <c r="O176" s="2">
        <f t="shared" si="4"/>
        <v>0</v>
      </c>
      <c r="P176" s="110" t="str">
        <f t="shared" si="5"/>
        <v>julio</v>
      </c>
    </row>
    <row r="177" spans="1:16" x14ac:dyDescent="0.35">
      <c r="A177" t="s">
        <v>25</v>
      </c>
      <c r="B177" s="1">
        <v>43311</v>
      </c>
      <c r="C177" t="s">
        <v>95</v>
      </c>
      <c r="G177" t="s">
        <v>21</v>
      </c>
      <c r="H177" t="s">
        <v>16</v>
      </c>
      <c r="J177" t="s">
        <v>17</v>
      </c>
      <c r="K177" s="2">
        <v>135</v>
      </c>
      <c r="L177" s="2">
        <v>9.4499999999999993</v>
      </c>
      <c r="M177" s="2">
        <v>144.44999999999999</v>
      </c>
      <c r="N177" s="2">
        <v>0</v>
      </c>
      <c r="O177" s="2">
        <f t="shared" si="4"/>
        <v>144.44999999999999</v>
      </c>
      <c r="P177" s="110" t="str">
        <f t="shared" si="5"/>
        <v>julio</v>
      </c>
    </row>
    <row r="178" spans="1:16" x14ac:dyDescent="0.35">
      <c r="A178" t="s">
        <v>26</v>
      </c>
      <c r="B178" s="1">
        <v>43307</v>
      </c>
      <c r="C178" t="s">
        <v>96</v>
      </c>
      <c r="G178" t="s">
        <v>15</v>
      </c>
      <c r="H178" t="s">
        <v>16</v>
      </c>
      <c r="J178" t="s">
        <v>17</v>
      </c>
      <c r="K178" s="2">
        <v>180</v>
      </c>
      <c r="L178" s="2">
        <v>12.6</v>
      </c>
      <c r="M178" s="2">
        <v>192.6</v>
      </c>
      <c r="N178" s="2">
        <v>192.6</v>
      </c>
      <c r="O178" s="2">
        <f t="shared" si="4"/>
        <v>0</v>
      </c>
      <c r="P178" s="110" t="str">
        <f t="shared" si="5"/>
        <v>julio</v>
      </c>
    </row>
    <row r="179" spans="1:16" x14ac:dyDescent="0.35">
      <c r="A179" t="s">
        <v>27</v>
      </c>
      <c r="B179" s="1">
        <v>43306</v>
      </c>
      <c r="C179" t="s">
        <v>97</v>
      </c>
      <c r="G179" t="s">
        <v>21</v>
      </c>
      <c r="H179" t="s">
        <v>16</v>
      </c>
      <c r="J179" t="s">
        <v>17</v>
      </c>
      <c r="K179" s="2">
        <v>30</v>
      </c>
      <c r="L179" s="2">
        <v>2.1</v>
      </c>
      <c r="M179" s="2">
        <v>32.1</v>
      </c>
      <c r="N179" s="2">
        <v>0</v>
      </c>
      <c r="O179" s="2">
        <f t="shared" si="4"/>
        <v>32.1</v>
      </c>
      <c r="P179" s="110" t="str">
        <f t="shared" si="5"/>
        <v>julio</v>
      </c>
    </row>
    <row r="180" spans="1:16" x14ac:dyDescent="0.35">
      <c r="A180" t="s">
        <v>28</v>
      </c>
      <c r="B180" s="1">
        <v>43306</v>
      </c>
      <c r="C180" t="s">
        <v>98</v>
      </c>
      <c r="G180" t="s">
        <v>21</v>
      </c>
      <c r="H180" t="s">
        <v>16</v>
      </c>
      <c r="J180" t="s">
        <v>17</v>
      </c>
      <c r="K180" s="2">
        <v>1512</v>
      </c>
      <c r="L180" s="2">
        <v>105.84</v>
      </c>
      <c r="M180" s="2">
        <v>1617.84</v>
      </c>
      <c r="N180" s="2">
        <v>0</v>
      </c>
      <c r="O180" s="2">
        <f t="shared" si="4"/>
        <v>1617.84</v>
      </c>
      <c r="P180" s="110" t="str">
        <f t="shared" si="5"/>
        <v>julio</v>
      </c>
    </row>
    <row r="181" spans="1:16" x14ac:dyDescent="0.35">
      <c r="A181" t="s">
        <v>29</v>
      </c>
      <c r="B181" s="1">
        <v>43306</v>
      </c>
      <c r="C181" t="s">
        <v>99</v>
      </c>
      <c r="G181" t="s">
        <v>21</v>
      </c>
      <c r="H181" t="s">
        <v>16</v>
      </c>
      <c r="J181" t="s">
        <v>17</v>
      </c>
      <c r="K181" s="2">
        <v>390</v>
      </c>
      <c r="L181" s="2">
        <v>27.3</v>
      </c>
      <c r="M181" s="2">
        <v>417.3</v>
      </c>
      <c r="N181" s="2">
        <v>0</v>
      </c>
      <c r="O181" s="2">
        <f t="shared" si="4"/>
        <v>417.3</v>
      </c>
      <c r="P181" s="110" t="str">
        <f t="shared" si="5"/>
        <v>julio</v>
      </c>
    </row>
    <row r="182" spans="1:16" x14ac:dyDescent="0.35">
      <c r="A182" t="s">
        <v>30</v>
      </c>
      <c r="B182" s="1">
        <v>43306</v>
      </c>
      <c r="C182" t="s">
        <v>100</v>
      </c>
      <c r="G182" t="s">
        <v>21</v>
      </c>
      <c r="H182" t="s">
        <v>16</v>
      </c>
      <c r="J182" t="s">
        <v>17</v>
      </c>
      <c r="K182" s="2">
        <v>90</v>
      </c>
      <c r="L182" s="2">
        <v>6.3</v>
      </c>
      <c r="M182" s="2">
        <v>96.3</v>
      </c>
      <c r="N182" s="2">
        <v>0</v>
      </c>
      <c r="O182" s="2">
        <f t="shared" si="4"/>
        <v>96.3</v>
      </c>
      <c r="P182" s="110" t="str">
        <f t="shared" si="5"/>
        <v>julio</v>
      </c>
    </row>
    <row r="183" spans="1:16" x14ac:dyDescent="0.35">
      <c r="A183" t="s">
        <v>31</v>
      </c>
      <c r="B183" s="1">
        <v>43305</v>
      </c>
      <c r="C183" t="s">
        <v>101</v>
      </c>
      <c r="G183" t="s">
        <v>21</v>
      </c>
      <c r="H183" t="s">
        <v>16</v>
      </c>
      <c r="J183" t="s">
        <v>17</v>
      </c>
      <c r="K183" s="2">
        <v>270</v>
      </c>
      <c r="L183" s="2">
        <v>18.899999999999999</v>
      </c>
      <c r="M183" s="2">
        <v>288.89999999999998</v>
      </c>
      <c r="N183" s="2">
        <v>0</v>
      </c>
      <c r="O183" s="2">
        <f t="shared" si="4"/>
        <v>288.89999999999998</v>
      </c>
      <c r="P183" s="110" t="str">
        <f t="shared" si="5"/>
        <v>julio</v>
      </c>
    </row>
    <row r="184" spans="1:16" x14ac:dyDescent="0.35">
      <c r="A184" t="s">
        <v>14</v>
      </c>
      <c r="B184" s="1">
        <v>43305</v>
      </c>
      <c r="C184" t="s">
        <v>102</v>
      </c>
      <c r="G184" t="s">
        <v>15</v>
      </c>
      <c r="H184" t="s">
        <v>16</v>
      </c>
      <c r="J184" t="s">
        <v>17</v>
      </c>
      <c r="K184" s="2">
        <v>290</v>
      </c>
      <c r="L184" s="2">
        <v>20.3</v>
      </c>
      <c r="M184" s="2">
        <v>310.3</v>
      </c>
      <c r="N184" s="2">
        <v>310.3</v>
      </c>
      <c r="O184" s="2">
        <f t="shared" si="4"/>
        <v>0</v>
      </c>
      <c r="P184" s="110" t="str">
        <f t="shared" si="5"/>
        <v>julio</v>
      </c>
    </row>
    <row r="185" spans="1:16" x14ac:dyDescent="0.35">
      <c r="A185" t="s">
        <v>18</v>
      </c>
      <c r="B185" s="1">
        <v>43305</v>
      </c>
      <c r="C185" t="s">
        <v>103</v>
      </c>
      <c r="G185" t="s">
        <v>19</v>
      </c>
      <c r="H185" t="s">
        <v>16</v>
      </c>
      <c r="J185" t="s">
        <v>17</v>
      </c>
      <c r="K185" s="2">
        <v>1170</v>
      </c>
      <c r="L185" s="2">
        <v>81.900000000000006</v>
      </c>
      <c r="M185" s="2">
        <v>1251.9000000000001</v>
      </c>
      <c r="N185" s="2">
        <v>1201.9000000000001</v>
      </c>
      <c r="O185" s="2">
        <f t="shared" si="4"/>
        <v>50</v>
      </c>
      <c r="P185" s="110" t="str">
        <f t="shared" si="5"/>
        <v>julio</v>
      </c>
    </row>
    <row r="186" spans="1:16" x14ac:dyDescent="0.35">
      <c r="A186" t="s">
        <v>20</v>
      </c>
      <c r="B186" s="1">
        <v>43343</v>
      </c>
      <c r="C186" t="s">
        <v>78</v>
      </c>
      <c r="G186" t="s">
        <v>21</v>
      </c>
      <c r="H186" t="s">
        <v>16</v>
      </c>
      <c r="J186" t="s">
        <v>17</v>
      </c>
      <c r="K186" s="2">
        <v>60</v>
      </c>
      <c r="L186" s="2">
        <v>4.2</v>
      </c>
      <c r="M186" s="2">
        <v>64.2</v>
      </c>
      <c r="N186" s="2">
        <v>0</v>
      </c>
      <c r="O186" s="2">
        <f t="shared" si="4"/>
        <v>64.2</v>
      </c>
      <c r="P186" s="110" t="str">
        <f t="shared" si="5"/>
        <v>agosto</v>
      </c>
    </row>
    <row r="187" spans="1:16" x14ac:dyDescent="0.35">
      <c r="A187" t="s">
        <v>22</v>
      </c>
      <c r="B187" s="1">
        <v>43343</v>
      </c>
      <c r="C187" t="s">
        <v>79</v>
      </c>
      <c r="G187" t="s">
        <v>21</v>
      </c>
      <c r="H187" t="s">
        <v>16</v>
      </c>
      <c r="J187" t="s">
        <v>17</v>
      </c>
      <c r="K187" s="2">
        <v>440</v>
      </c>
      <c r="L187" s="2">
        <v>30.8</v>
      </c>
      <c r="M187" s="2">
        <v>470.8</v>
      </c>
      <c r="N187" s="2">
        <v>0</v>
      </c>
      <c r="O187" s="2">
        <f t="shared" si="4"/>
        <v>470.8</v>
      </c>
      <c r="P187" s="110" t="str">
        <f t="shared" si="5"/>
        <v>agosto</v>
      </c>
    </row>
    <row r="188" spans="1:16" x14ac:dyDescent="0.35">
      <c r="A188" t="s">
        <v>23</v>
      </c>
      <c r="B188" s="1">
        <v>43343</v>
      </c>
      <c r="C188" t="s">
        <v>80</v>
      </c>
      <c r="G188" t="s">
        <v>19</v>
      </c>
      <c r="H188" t="s">
        <v>16</v>
      </c>
      <c r="J188" t="s">
        <v>17</v>
      </c>
      <c r="K188" s="2">
        <v>560</v>
      </c>
      <c r="L188" s="2">
        <v>39.200000000000003</v>
      </c>
      <c r="M188" s="2">
        <v>599.20000000000005</v>
      </c>
      <c r="N188" s="2">
        <v>360</v>
      </c>
      <c r="O188" s="2">
        <f t="shared" si="4"/>
        <v>239.20000000000005</v>
      </c>
      <c r="P188" s="110" t="str">
        <f t="shared" si="5"/>
        <v>agosto</v>
      </c>
    </row>
    <row r="189" spans="1:16" x14ac:dyDescent="0.35">
      <c r="A189" t="s">
        <v>24</v>
      </c>
      <c r="B189" s="1">
        <v>43343</v>
      </c>
      <c r="C189" t="s">
        <v>81</v>
      </c>
      <c r="G189" t="s">
        <v>15</v>
      </c>
      <c r="H189" t="s">
        <v>16</v>
      </c>
      <c r="J189" t="s">
        <v>17</v>
      </c>
      <c r="K189" s="2">
        <v>1049</v>
      </c>
      <c r="L189" s="2">
        <v>73.430000000000007</v>
      </c>
      <c r="M189" s="2">
        <v>1122.43</v>
      </c>
      <c r="N189" s="2">
        <v>1122.43</v>
      </c>
      <c r="O189" s="2">
        <f t="shared" si="4"/>
        <v>0</v>
      </c>
      <c r="P189" s="110" t="str">
        <f t="shared" si="5"/>
        <v>agosto</v>
      </c>
    </row>
    <row r="190" spans="1:16" x14ac:dyDescent="0.35">
      <c r="A190" t="s">
        <v>25</v>
      </c>
      <c r="B190" s="1">
        <v>43342</v>
      </c>
      <c r="C190" t="s">
        <v>82</v>
      </c>
      <c r="G190" t="s">
        <v>21</v>
      </c>
      <c r="H190" t="s">
        <v>16</v>
      </c>
      <c r="J190" t="s">
        <v>17</v>
      </c>
      <c r="K190" s="2">
        <v>135</v>
      </c>
      <c r="L190" s="2">
        <v>9.4499999999999993</v>
      </c>
      <c r="M190" s="2">
        <v>144.44999999999999</v>
      </c>
      <c r="N190" s="2">
        <v>0</v>
      </c>
      <c r="O190" s="2">
        <f t="shared" si="4"/>
        <v>144.44999999999999</v>
      </c>
      <c r="P190" s="110" t="str">
        <f t="shared" si="5"/>
        <v>agosto</v>
      </c>
    </row>
    <row r="191" spans="1:16" x14ac:dyDescent="0.35">
      <c r="A191" t="s">
        <v>26</v>
      </c>
      <c r="B191" s="1">
        <v>43338</v>
      </c>
      <c r="C191" t="s">
        <v>83</v>
      </c>
      <c r="G191" t="s">
        <v>15</v>
      </c>
      <c r="H191" t="s">
        <v>16</v>
      </c>
      <c r="J191" t="s">
        <v>17</v>
      </c>
      <c r="K191" s="2">
        <v>180</v>
      </c>
      <c r="L191" s="2">
        <v>12.6</v>
      </c>
      <c r="M191" s="2">
        <v>192.6</v>
      </c>
      <c r="N191" s="2">
        <v>192.6</v>
      </c>
      <c r="O191" s="2">
        <f t="shared" si="4"/>
        <v>0</v>
      </c>
      <c r="P191" s="110" t="str">
        <f t="shared" si="5"/>
        <v>agosto</v>
      </c>
    </row>
    <row r="192" spans="1:16" x14ac:dyDescent="0.35">
      <c r="A192" t="s">
        <v>27</v>
      </c>
      <c r="B192" s="1">
        <v>43337</v>
      </c>
      <c r="C192" t="s">
        <v>84</v>
      </c>
      <c r="G192" t="s">
        <v>21</v>
      </c>
      <c r="H192" t="s">
        <v>16</v>
      </c>
      <c r="J192" t="s">
        <v>17</v>
      </c>
      <c r="K192" s="2">
        <v>30</v>
      </c>
      <c r="L192" s="2">
        <v>2.1</v>
      </c>
      <c r="M192" s="2">
        <v>32.1</v>
      </c>
      <c r="N192" s="2">
        <v>0</v>
      </c>
      <c r="O192" s="2">
        <f t="shared" si="4"/>
        <v>32.1</v>
      </c>
      <c r="P192" s="110" t="str">
        <f t="shared" si="5"/>
        <v>agosto</v>
      </c>
    </row>
    <row r="193" spans="1:16" x14ac:dyDescent="0.35">
      <c r="A193" t="s">
        <v>28</v>
      </c>
      <c r="B193" s="1">
        <v>43337</v>
      </c>
      <c r="C193" t="s">
        <v>85</v>
      </c>
      <c r="G193" t="s">
        <v>21</v>
      </c>
      <c r="H193" t="s">
        <v>16</v>
      </c>
      <c r="J193" t="s">
        <v>17</v>
      </c>
      <c r="K193" s="2">
        <v>1512</v>
      </c>
      <c r="L193" s="2">
        <v>105.84</v>
      </c>
      <c r="M193" s="2">
        <v>1617.84</v>
      </c>
      <c r="N193" s="2">
        <v>0</v>
      </c>
      <c r="O193" s="2">
        <f t="shared" si="4"/>
        <v>1617.84</v>
      </c>
      <c r="P193" s="110" t="str">
        <f t="shared" si="5"/>
        <v>agosto</v>
      </c>
    </row>
    <row r="194" spans="1:16" x14ac:dyDescent="0.35">
      <c r="A194" t="s">
        <v>29</v>
      </c>
      <c r="B194" s="1">
        <v>43337</v>
      </c>
      <c r="C194" t="s">
        <v>86</v>
      </c>
      <c r="G194" t="s">
        <v>21</v>
      </c>
      <c r="H194" t="s">
        <v>16</v>
      </c>
      <c r="J194" t="s">
        <v>17</v>
      </c>
      <c r="K194" s="2">
        <v>390</v>
      </c>
      <c r="L194" s="2">
        <v>27.3</v>
      </c>
      <c r="M194" s="2">
        <v>417.3</v>
      </c>
      <c r="N194" s="2">
        <v>0</v>
      </c>
      <c r="O194" s="2">
        <f t="shared" si="4"/>
        <v>417.3</v>
      </c>
      <c r="P194" s="110" t="str">
        <f t="shared" si="5"/>
        <v>agosto</v>
      </c>
    </row>
    <row r="195" spans="1:16" x14ac:dyDescent="0.35">
      <c r="A195" t="s">
        <v>30</v>
      </c>
      <c r="B195" s="1">
        <v>43337</v>
      </c>
      <c r="C195" t="s">
        <v>87</v>
      </c>
      <c r="G195" t="s">
        <v>21</v>
      </c>
      <c r="H195" t="s">
        <v>16</v>
      </c>
      <c r="J195" t="s">
        <v>17</v>
      </c>
      <c r="K195" s="2">
        <v>90</v>
      </c>
      <c r="L195" s="2">
        <v>6.3</v>
      </c>
      <c r="M195" s="2">
        <v>96.3</v>
      </c>
      <c r="N195" s="2">
        <v>0</v>
      </c>
      <c r="O195" s="2">
        <f t="shared" ref="O195:O258" si="6">M195-N195</f>
        <v>96.3</v>
      </c>
      <c r="P195" s="110" t="str">
        <f t="shared" ref="P195:P258" si="7">TEXT(B195,"mmmmmmmmmmmmmm")</f>
        <v>agosto</v>
      </c>
    </row>
    <row r="196" spans="1:16" x14ac:dyDescent="0.35">
      <c r="A196" t="s">
        <v>31</v>
      </c>
      <c r="B196" s="1">
        <v>43336</v>
      </c>
      <c r="C196" t="s">
        <v>88</v>
      </c>
      <c r="G196" t="s">
        <v>21</v>
      </c>
      <c r="H196" t="s">
        <v>16</v>
      </c>
      <c r="J196" t="s">
        <v>17</v>
      </c>
      <c r="K196" s="2">
        <v>270</v>
      </c>
      <c r="L196" s="2">
        <v>18.899999999999999</v>
      </c>
      <c r="M196" s="2">
        <v>288.89999999999998</v>
      </c>
      <c r="N196" s="2">
        <v>0</v>
      </c>
      <c r="O196" s="2">
        <f t="shared" si="6"/>
        <v>288.89999999999998</v>
      </c>
      <c r="P196" s="110" t="str">
        <f t="shared" si="7"/>
        <v>agosto</v>
      </c>
    </row>
    <row r="197" spans="1:16" x14ac:dyDescent="0.35">
      <c r="A197" t="s">
        <v>14</v>
      </c>
      <c r="B197" s="1">
        <v>43342</v>
      </c>
      <c r="C197" t="s">
        <v>89</v>
      </c>
      <c r="G197" t="s">
        <v>15</v>
      </c>
      <c r="H197" t="s">
        <v>16</v>
      </c>
      <c r="J197" t="s">
        <v>17</v>
      </c>
      <c r="K197" s="2">
        <v>290</v>
      </c>
      <c r="L197" s="2">
        <v>20.3</v>
      </c>
      <c r="M197" s="2">
        <v>310.3</v>
      </c>
      <c r="N197" s="2">
        <v>310.3</v>
      </c>
      <c r="O197" s="2">
        <f t="shared" si="6"/>
        <v>0</v>
      </c>
      <c r="P197" s="110" t="str">
        <f t="shared" si="7"/>
        <v>agosto</v>
      </c>
    </row>
    <row r="198" spans="1:16" x14ac:dyDescent="0.35">
      <c r="A198" t="s">
        <v>18</v>
      </c>
      <c r="B198" s="1">
        <v>43342</v>
      </c>
      <c r="C198" t="s">
        <v>90</v>
      </c>
      <c r="G198" t="s">
        <v>19</v>
      </c>
      <c r="H198" t="s">
        <v>16</v>
      </c>
      <c r="J198" t="s">
        <v>17</v>
      </c>
      <c r="K198" s="2">
        <v>1170</v>
      </c>
      <c r="L198" s="2">
        <v>81.900000000000006</v>
      </c>
      <c r="M198" s="2">
        <v>1251.9000000000001</v>
      </c>
      <c r="N198" s="2">
        <v>1201.9000000000001</v>
      </c>
      <c r="O198" s="2">
        <f t="shared" si="6"/>
        <v>50</v>
      </c>
      <c r="P198" s="110" t="str">
        <f t="shared" si="7"/>
        <v>agosto</v>
      </c>
    </row>
    <row r="199" spans="1:16" x14ac:dyDescent="0.35">
      <c r="A199" t="s">
        <v>20</v>
      </c>
      <c r="B199" s="1">
        <v>43342</v>
      </c>
      <c r="C199" t="s">
        <v>91</v>
      </c>
      <c r="G199" t="s">
        <v>21</v>
      </c>
      <c r="H199" t="s">
        <v>16</v>
      </c>
      <c r="J199" t="s">
        <v>17</v>
      </c>
      <c r="K199" s="2">
        <v>60</v>
      </c>
      <c r="L199" s="2">
        <v>4.2</v>
      </c>
      <c r="M199" s="2">
        <v>64.2</v>
      </c>
      <c r="N199" s="2">
        <v>0</v>
      </c>
      <c r="O199" s="2">
        <f t="shared" si="6"/>
        <v>64.2</v>
      </c>
      <c r="P199" s="110" t="str">
        <f t="shared" si="7"/>
        <v>agosto</v>
      </c>
    </row>
    <row r="200" spans="1:16" x14ac:dyDescent="0.35">
      <c r="A200" t="s">
        <v>22</v>
      </c>
      <c r="B200" s="1">
        <v>43373</v>
      </c>
      <c r="C200" t="s">
        <v>78</v>
      </c>
      <c r="G200" t="s">
        <v>21</v>
      </c>
      <c r="H200" t="s">
        <v>16</v>
      </c>
      <c r="J200" t="s">
        <v>17</v>
      </c>
      <c r="K200" s="2">
        <v>440</v>
      </c>
      <c r="L200" s="2">
        <v>30.8</v>
      </c>
      <c r="M200" s="2">
        <v>470.8</v>
      </c>
      <c r="N200" s="2">
        <v>0</v>
      </c>
      <c r="O200" s="2">
        <f t="shared" si="6"/>
        <v>470.8</v>
      </c>
      <c r="P200" s="110" t="str">
        <f t="shared" si="7"/>
        <v>septiembre</v>
      </c>
    </row>
    <row r="201" spans="1:16" x14ac:dyDescent="0.35">
      <c r="A201" t="s">
        <v>23</v>
      </c>
      <c r="B201" s="1">
        <v>43373</v>
      </c>
      <c r="C201" t="s">
        <v>79</v>
      </c>
      <c r="G201" t="s">
        <v>19</v>
      </c>
      <c r="H201" t="s">
        <v>16</v>
      </c>
      <c r="J201" t="s">
        <v>17</v>
      </c>
      <c r="K201" s="2">
        <v>560</v>
      </c>
      <c r="L201" s="2">
        <v>39.200000000000003</v>
      </c>
      <c r="M201" s="2">
        <v>599.20000000000005</v>
      </c>
      <c r="N201" s="2">
        <v>360</v>
      </c>
      <c r="O201" s="2">
        <f t="shared" si="6"/>
        <v>239.20000000000005</v>
      </c>
      <c r="P201" s="110" t="str">
        <f t="shared" si="7"/>
        <v>septiembre</v>
      </c>
    </row>
    <row r="202" spans="1:16" x14ac:dyDescent="0.35">
      <c r="A202" t="s">
        <v>24</v>
      </c>
      <c r="B202" s="1">
        <v>43373</v>
      </c>
      <c r="C202" t="s">
        <v>80</v>
      </c>
      <c r="G202" t="s">
        <v>15</v>
      </c>
      <c r="H202" t="s">
        <v>16</v>
      </c>
      <c r="J202" t="s">
        <v>17</v>
      </c>
      <c r="K202" s="2">
        <v>1049</v>
      </c>
      <c r="L202" s="2">
        <v>73.430000000000007</v>
      </c>
      <c r="M202" s="2">
        <v>1122.43</v>
      </c>
      <c r="N202" s="2">
        <v>1122.43</v>
      </c>
      <c r="O202" s="2">
        <f t="shared" si="6"/>
        <v>0</v>
      </c>
      <c r="P202" s="110" t="str">
        <f t="shared" si="7"/>
        <v>septiembre</v>
      </c>
    </row>
    <row r="203" spans="1:16" x14ac:dyDescent="0.35">
      <c r="A203" t="s">
        <v>25</v>
      </c>
      <c r="B203" s="1">
        <v>43373</v>
      </c>
      <c r="C203" t="s">
        <v>81</v>
      </c>
      <c r="G203" t="s">
        <v>21</v>
      </c>
      <c r="H203" t="s">
        <v>16</v>
      </c>
      <c r="J203" t="s">
        <v>17</v>
      </c>
      <c r="K203" s="2">
        <v>135</v>
      </c>
      <c r="L203" s="2">
        <v>9.4499999999999993</v>
      </c>
      <c r="M203" s="2">
        <v>144.44999999999999</v>
      </c>
      <c r="N203" s="2">
        <v>0</v>
      </c>
      <c r="O203" s="2">
        <f t="shared" si="6"/>
        <v>144.44999999999999</v>
      </c>
      <c r="P203" s="110" t="str">
        <f t="shared" si="7"/>
        <v>septiembre</v>
      </c>
    </row>
    <row r="204" spans="1:16" x14ac:dyDescent="0.35">
      <c r="A204" t="s">
        <v>26</v>
      </c>
      <c r="B204" s="1">
        <v>43369</v>
      </c>
      <c r="C204" t="s">
        <v>82</v>
      </c>
      <c r="G204" t="s">
        <v>15</v>
      </c>
      <c r="H204" t="s">
        <v>16</v>
      </c>
      <c r="J204" t="s">
        <v>17</v>
      </c>
      <c r="K204" s="2">
        <v>180</v>
      </c>
      <c r="L204" s="2">
        <v>12.6</v>
      </c>
      <c r="M204" s="2">
        <v>192.6</v>
      </c>
      <c r="N204" s="2">
        <v>192.6</v>
      </c>
      <c r="O204" s="2">
        <f t="shared" si="6"/>
        <v>0</v>
      </c>
      <c r="P204" s="110" t="str">
        <f t="shared" si="7"/>
        <v>septiembre</v>
      </c>
    </row>
    <row r="205" spans="1:16" x14ac:dyDescent="0.35">
      <c r="A205" t="s">
        <v>27</v>
      </c>
      <c r="B205" s="1">
        <v>43368</v>
      </c>
      <c r="C205" t="s">
        <v>83</v>
      </c>
      <c r="G205" t="s">
        <v>21</v>
      </c>
      <c r="H205" t="s">
        <v>16</v>
      </c>
      <c r="J205" t="s">
        <v>17</v>
      </c>
      <c r="K205" s="2">
        <v>30</v>
      </c>
      <c r="L205" s="2">
        <v>2.1</v>
      </c>
      <c r="M205" s="2">
        <v>32.1</v>
      </c>
      <c r="N205" s="2">
        <v>0</v>
      </c>
      <c r="O205" s="2">
        <f t="shared" si="6"/>
        <v>32.1</v>
      </c>
      <c r="P205" s="110" t="str">
        <f t="shared" si="7"/>
        <v>septiembre</v>
      </c>
    </row>
    <row r="206" spans="1:16" x14ac:dyDescent="0.35">
      <c r="A206" t="s">
        <v>28</v>
      </c>
      <c r="B206" s="1">
        <v>43368</v>
      </c>
      <c r="C206" t="s">
        <v>84</v>
      </c>
      <c r="G206" t="s">
        <v>21</v>
      </c>
      <c r="H206" t="s">
        <v>16</v>
      </c>
      <c r="J206" t="s">
        <v>17</v>
      </c>
      <c r="K206" s="2">
        <v>1512</v>
      </c>
      <c r="L206" s="2">
        <v>105.84</v>
      </c>
      <c r="M206" s="2">
        <v>1617.84</v>
      </c>
      <c r="N206" s="2">
        <v>0</v>
      </c>
      <c r="O206" s="2">
        <f t="shared" si="6"/>
        <v>1617.84</v>
      </c>
      <c r="P206" s="110" t="str">
        <f t="shared" si="7"/>
        <v>septiembre</v>
      </c>
    </row>
    <row r="207" spans="1:16" x14ac:dyDescent="0.35">
      <c r="A207" t="s">
        <v>29</v>
      </c>
      <c r="B207" s="1">
        <v>43368</v>
      </c>
      <c r="C207" t="s">
        <v>85</v>
      </c>
      <c r="G207" t="s">
        <v>21</v>
      </c>
      <c r="H207" t="s">
        <v>16</v>
      </c>
      <c r="J207" t="s">
        <v>17</v>
      </c>
      <c r="K207" s="2">
        <v>390</v>
      </c>
      <c r="L207" s="2">
        <v>27.3</v>
      </c>
      <c r="M207" s="2">
        <v>417.3</v>
      </c>
      <c r="N207" s="2">
        <v>0</v>
      </c>
      <c r="O207" s="2">
        <f t="shared" si="6"/>
        <v>417.3</v>
      </c>
      <c r="P207" s="110" t="str">
        <f t="shared" si="7"/>
        <v>septiembre</v>
      </c>
    </row>
    <row r="208" spans="1:16" x14ac:dyDescent="0.35">
      <c r="A208" t="s">
        <v>30</v>
      </c>
      <c r="B208" s="1">
        <v>43368</v>
      </c>
      <c r="C208" t="s">
        <v>86</v>
      </c>
      <c r="G208" t="s">
        <v>21</v>
      </c>
      <c r="H208" t="s">
        <v>16</v>
      </c>
      <c r="J208" t="s">
        <v>17</v>
      </c>
      <c r="K208" s="2">
        <v>90</v>
      </c>
      <c r="L208" s="2">
        <v>6.3</v>
      </c>
      <c r="M208" s="2">
        <v>96.3</v>
      </c>
      <c r="N208" s="2">
        <v>0</v>
      </c>
      <c r="O208" s="2">
        <f t="shared" si="6"/>
        <v>96.3</v>
      </c>
      <c r="P208" s="110" t="str">
        <f t="shared" si="7"/>
        <v>septiembre</v>
      </c>
    </row>
    <row r="209" spans="1:16" x14ac:dyDescent="0.35">
      <c r="A209" t="s">
        <v>31</v>
      </c>
      <c r="B209" s="1">
        <v>43367</v>
      </c>
      <c r="C209" t="s">
        <v>87</v>
      </c>
      <c r="G209" t="s">
        <v>21</v>
      </c>
      <c r="H209" t="s">
        <v>16</v>
      </c>
      <c r="J209" t="s">
        <v>17</v>
      </c>
      <c r="K209" s="2">
        <v>270</v>
      </c>
      <c r="L209" s="2">
        <v>18.899999999999999</v>
      </c>
      <c r="M209" s="2">
        <v>288.89999999999998</v>
      </c>
      <c r="N209" s="2">
        <v>0</v>
      </c>
      <c r="O209" s="2">
        <f t="shared" si="6"/>
        <v>288.89999999999998</v>
      </c>
      <c r="P209" s="110" t="str">
        <f t="shared" si="7"/>
        <v>septiembre</v>
      </c>
    </row>
    <row r="210" spans="1:16" x14ac:dyDescent="0.35">
      <c r="A210" t="s">
        <v>14</v>
      </c>
      <c r="B210" s="1">
        <v>43367</v>
      </c>
      <c r="C210" t="s">
        <v>88</v>
      </c>
      <c r="G210" t="s">
        <v>15</v>
      </c>
      <c r="H210" t="s">
        <v>16</v>
      </c>
      <c r="J210" t="s">
        <v>17</v>
      </c>
      <c r="K210" s="2">
        <v>290</v>
      </c>
      <c r="L210" s="2">
        <v>20.3</v>
      </c>
      <c r="M210" s="2">
        <v>310.3</v>
      </c>
      <c r="N210" s="2">
        <v>310.3</v>
      </c>
      <c r="O210" s="2">
        <f t="shared" si="6"/>
        <v>0</v>
      </c>
      <c r="P210" s="110" t="str">
        <f t="shared" si="7"/>
        <v>septiembre</v>
      </c>
    </row>
    <row r="211" spans="1:16" x14ac:dyDescent="0.35">
      <c r="A211" t="s">
        <v>18</v>
      </c>
      <c r="B211" s="1">
        <v>43367</v>
      </c>
      <c r="C211" t="s">
        <v>89</v>
      </c>
      <c r="G211" t="s">
        <v>19</v>
      </c>
      <c r="H211" t="s">
        <v>16</v>
      </c>
      <c r="J211" t="s">
        <v>17</v>
      </c>
      <c r="K211" s="2">
        <v>1170</v>
      </c>
      <c r="L211" s="2">
        <v>81.900000000000006</v>
      </c>
      <c r="M211" s="2">
        <v>1251.9000000000001</v>
      </c>
      <c r="N211" s="2">
        <v>1201.9000000000001</v>
      </c>
      <c r="O211" s="2">
        <f t="shared" si="6"/>
        <v>50</v>
      </c>
      <c r="P211" s="110" t="str">
        <f t="shared" si="7"/>
        <v>septiembre</v>
      </c>
    </row>
    <row r="212" spans="1:16" x14ac:dyDescent="0.35">
      <c r="A212" t="s">
        <v>20</v>
      </c>
      <c r="B212" s="1">
        <v>43367</v>
      </c>
      <c r="C212" t="s">
        <v>90</v>
      </c>
      <c r="G212" t="s">
        <v>21</v>
      </c>
      <c r="H212" t="s">
        <v>16</v>
      </c>
      <c r="J212" t="s">
        <v>17</v>
      </c>
      <c r="K212" s="2">
        <v>60</v>
      </c>
      <c r="L212" s="2">
        <v>4.2</v>
      </c>
      <c r="M212" s="2">
        <v>64.2</v>
      </c>
      <c r="N212" s="2">
        <v>0</v>
      </c>
      <c r="O212" s="2">
        <f t="shared" si="6"/>
        <v>64.2</v>
      </c>
      <c r="P212" s="110" t="str">
        <f t="shared" si="7"/>
        <v>septiembre</v>
      </c>
    </row>
    <row r="213" spans="1:16" x14ac:dyDescent="0.35">
      <c r="A213" t="s">
        <v>22</v>
      </c>
      <c r="B213" s="1">
        <v>43367</v>
      </c>
      <c r="C213" t="s">
        <v>91</v>
      </c>
      <c r="G213" t="s">
        <v>21</v>
      </c>
      <c r="H213" t="s">
        <v>16</v>
      </c>
      <c r="J213" t="s">
        <v>17</v>
      </c>
      <c r="K213" s="2">
        <v>440</v>
      </c>
      <c r="L213" s="2">
        <v>30.8</v>
      </c>
      <c r="M213" s="2">
        <v>470.8</v>
      </c>
      <c r="N213" s="2">
        <v>0</v>
      </c>
      <c r="O213" s="2">
        <f t="shared" si="6"/>
        <v>470.8</v>
      </c>
      <c r="P213" s="110" t="str">
        <f t="shared" si="7"/>
        <v>septiembre</v>
      </c>
    </row>
    <row r="214" spans="1:16" x14ac:dyDescent="0.35">
      <c r="A214" t="s">
        <v>23</v>
      </c>
      <c r="B214" s="1">
        <v>43367</v>
      </c>
      <c r="C214" t="s">
        <v>92</v>
      </c>
      <c r="G214" t="s">
        <v>19</v>
      </c>
      <c r="H214" t="s">
        <v>16</v>
      </c>
      <c r="J214" t="s">
        <v>17</v>
      </c>
      <c r="K214" s="2">
        <v>560</v>
      </c>
      <c r="L214" s="2">
        <v>39.200000000000003</v>
      </c>
      <c r="M214" s="2">
        <v>599.20000000000005</v>
      </c>
      <c r="N214" s="2">
        <v>360</v>
      </c>
      <c r="O214" s="2">
        <f t="shared" si="6"/>
        <v>239.20000000000005</v>
      </c>
      <c r="P214" s="110" t="str">
        <f t="shared" si="7"/>
        <v>septiembre</v>
      </c>
    </row>
    <row r="215" spans="1:16" x14ac:dyDescent="0.35">
      <c r="A215" t="s">
        <v>24</v>
      </c>
      <c r="B215" s="1">
        <v>43367</v>
      </c>
      <c r="C215" t="s">
        <v>93</v>
      </c>
      <c r="G215" t="s">
        <v>15</v>
      </c>
      <c r="H215" t="s">
        <v>16</v>
      </c>
      <c r="J215" t="s">
        <v>17</v>
      </c>
      <c r="K215" s="2">
        <v>1049</v>
      </c>
      <c r="L215" s="2">
        <v>73.430000000000007</v>
      </c>
      <c r="M215" s="2">
        <v>1122.43</v>
      </c>
      <c r="N215" s="2">
        <v>1122.43</v>
      </c>
      <c r="O215" s="2">
        <f t="shared" si="6"/>
        <v>0</v>
      </c>
      <c r="P215" s="110" t="str">
        <f t="shared" si="7"/>
        <v>septiembre</v>
      </c>
    </row>
    <row r="216" spans="1:16" x14ac:dyDescent="0.35">
      <c r="A216" t="s">
        <v>25</v>
      </c>
      <c r="B216" s="1">
        <v>43373</v>
      </c>
      <c r="C216" t="s">
        <v>94</v>
      </c>
      <c r="G216" t="s">
        <v>21</v>
      </c>
      <c r="H216" t="s">
        <v>16</v>
      </c>
      <c r="J216" t="s">
        <v>17</v>
      </c>
      <c r="K216" s="2">
        <v>135</v>
      </c>
      <c r="L216" s="2">
        <v>9.4499999999999993</v>
      </c>
      <c r="M216" s="2">
        <v>144.44999999999999</v>
      </c>
      <c r="N216" s="2">
        <v>0</v>
      </c>
      <c r="O216" s="2">
        <f t="shared" si="6"/>
        <v>144.44999999999999</v>
      </c>
      <c r="P216" s="110" t="str">
        <f t="shared" si="7"/>
        <v>septiembre</v>
      </c>
    </row>
    <row r="217" spans="1:16" x14ac:dyDescent="0.35">
      <c r="A217" t="s">
        <v>26</v>
      </c>
      <c r="B217" s="1">
        <v>43369</v>
      </c>
      <c r="C217" t="s">
        <v>95</v>
      </c>
      <c r="G217" t="s">
        <v>15</v>
      </c>
      <c r="H217" t="s">
        <v>16</v>
      </c>
      <c r="J217" t="s">
        <v>17</v>
      </c>
      <c r="K217" s="2">
        <v>180</v>
      </c>
      <c r="L217" s="2">
        <v>12.6</v>
      </c>
      <c r="M217" s="2">
        <v>192.6</v>
      </c>
      <c r="N217" s="2">
        <v>192.6</v>
      </c>
      <c r="O217" s="2">
        <f t="shared" si="6"/>
        <v>0</v>
      </c>
      <c r="P217" s="110" t="str">
        <f t="shared" si="7"/>
        <v>septiembre</v>
      </c>
    </row>
    <row r="218" spans="1:16" x14ac:dyDescent="0.35">
      <c r="A218" t="s">
        <v>27</v>
      </c>
      <c r="B218" s="1">
        <v>43368</v>
      </c>
      <c r="C218" t="s">
        <v>96</v>
      </c>
      <c r="G218" t="s">
        <v>21</v>
      </c>
      <c r="H218" t="s">
        <v>16</v>
      </c>
      <c r="J218" t="s">
        <v>17</v>
      </c>
      <c r="K218" s="2">
        <v>30</v>
      </c>
      <c r="L218" s="2">
        <v>2.1</v>
      </c>
      <c r="M218" s="2">
        <v>32.1</v>
      </c>
      <c r="N218" s="2">
        <v>0</v>
      </c>
      <c r="O218" s="2">
        <f t="shared" si="6"/>
        <v>32.1</v>
      </c>
      <c r="P218" s="110" t="str">
        <f t="shared" si="7"/>
        <v>septiembre</v>
      </c>
    </row>
    <row r="219" spans="1:16" x14ac:dyDescent="0.35">
      <c r="A219" t="s">
        <v>28</v>
      </c>
      <c r="B219" s="1">
        <v>43368</v>
      </c>
      <c r="C219" t="s">
        <v>97</v>
      </c>
      <c r="G219" t="s">
        <v>21</v>
      </c>
      <c r="H219" t="s">
        <v>16</v>
      </c>
      <c r="J219" t="s">
        <v>17</v>
      </c>
      <c r="K219" s="2">
        <v>1512</v>
      </c>
      <c r="L219" s="2">
        <v>105.84</v>
      </c>
      <c r="M219" s="2">
        <v>1617.84</v>
      </c>
      <c r="N219" s="2">
        <v>0</v>
      </c>
      <c r="O219" s="2">
        <f t="shared" si="6"/>
        <v>1617.84</v>
      </c>
      <c r="P219" s="110" t="str">
        <f t="shared" si="7"/>
        <v>septiembre</v>
      </c>
    </row>
    <row r="220" spans="1:16" x14ac:dyDescent="0.35">
      <c r="A220" t="s">
        <v>29</v>
      </c>
      <c r="B220" s="1">
        <v>43368</v>
      </c>
      <c r="C220" t="s">
        <v>98</v>
      </c>
      <c r="G220" t="s">
        <v>21</v>
      </c>
      <c r="H220" t="s">
        <v>16</v>
      </c>
      <c r="J220" t="s">
        <v>17</v>
      </c>
      <c r="K220" s="2">
        <v>390</v>
      </c>
      <c r="L220" s="2">
        <v>27.3</v>
      </c>
      <c r="M220" s="2">
        <v>417.3</v>
      </c>
      <c r="N220" s="2">
        <v>0</v>
      </c>
      <c r="O220" s="2">
        <f t="shared" si="6"/>
        <v>417.3</v>
      </c>
      <c r="P220" s="110" t="str">
        <f t="shared" si="7"/>
        <v>septiembre</v>
      </c>
    </row>
    <row r="221" spans="1:16" x14ac:dyDescent="0.35">
      <c r="A221" t="s">
        <v>30</v>
      </c>
      <c r="B221" s="1">
        <v>43368</v>
      </c>
      <c r="C221" t="s">
        <v>99</v>
      </c>
      <c r="G221" t="s">
        <v>21</v>
      </c>
      <c r="H221" t="s">
        <v>16</v>
      </c>
      <c r="J221" t="s">
        <v>17</v>
      </c>
      <c r="K221" s="2">
        <v>90</v>
      </c>
      <c r="L221" s="2">
        <v>6.3</v>
      </c>
      <c r="M221" s="2">
        <v>96.3</v>
      </c>
      <c r="N221" s="2">
        <v>0</v>
      </c>
      <c r="O221" s="2">
        <f t="shared" si="6"/>
        <v>96.3</v>
      </c>
      <c r="P221" s="110" t="str">
        <f t="shared" si="7"/>
        <v>septiembre</v>
      </c>
    </row>
    <row r="222" spans="1:16" x14ac:dyDescent="0.35">
      <c r="A222" t="s">
        <v>31</v>
      </c>
      <c r="B222" s="1">
        <v>43367</v>
      </c>
      <c r="C222" t="s">
        <v>100</v>
      </c>
      <c r="G222" t="s">
        <v>21</v>
      </c>
      <c r="H222" t="s">
        <v>16</v>
      </c>
      <c r="J222" t="s">
        <v>17</v>
      </c>
      <c r="K222" s="2">
        <v>270</v>
      </c>
      <c r="L222" s="2">
        <v>18.899999999999999</v>
      </c>
      <c r="M222" s="2">
        <v>288.89999999999998</v>
      </c>
      <c r="N222" s="2">
        <v>0</v>
      </c>
      <c r="O222" s="2">
        <f t="shared" si="6"/>
        <v>288.89999999999998</v>
      </c>
      <c r="P222" s="110" t="str">
        <f t="shared" si="7"/>
        <v>septiembre</v>
      </c>
    </row>
    <row r="223" spans="1:16" x14ac:dyDescent="0.35">
      <c r="A223" t="s">
        <v>14</v>
      </c>
      <c r="B223" s="1">
        <v>43373</v>
      </c>
      <c r="C223" t="s">
        <v>101</v>
      </c>
      <c r="G223" t="s">
        <v>15</v>
      </c>
      <c r="H223" t="s">
        <v>16</v>
      </c>
      <c r="J223" t="s">
        <v>17</v>
      </c>
      <c r="K223" s="2">
        <v>290</v>
      </c>
      <c r="L223" s="2">
        <v>20.3</v>
      </c>
      <c r="M223" s="2">
        <v>310.3</v>
      </c>
      <c r="N223" s="2">
        <v>310.3</v>
      </c>
      <c r="O223" s="2">
        <f t="shared" si="6"/>
        <v>0</v>
      </c>
      <c r="P223" s="110" t="str">
        <f t="shared" si="7"/>
        <v>septiembre</v>
      </c>
    </row>
    <row r="224" spans="1:16" x14ac:dyDescent="0.35">
      <c r="A224" t="s">
        <v>18</v>
      </c>
      <c r="B224" s="1">
        <v>43373</v>
      </c>
      <c r="C224" t="s">
        <v>102</v>
      </c>
      <c r="G224" t="s">
        <v>19</v>
      </c>
      <c r="H224" t="s">
        <v>16</v>
      </c>
      <c r="J224" t="s">
        <v>17</v>
      </c>
      <c r="K224" s="2">
        <v>1170</v>
      </c>
      <c r="L224" s="2">
        <v>81.900000000000006</v>
      </c>
      <c r="M224" s="2">
        <v>1251.9000000000001</v>
      </c>
      <c r="N224" s="2">
        <v>1201.9000000000001</v>
      </c>
      <c r="O224" s="2">
        <f t="shared" si="6"/>
        <v>50</v>
      </c>
      <c r="P224" s="110" t="str">
        <f t="shared" si="7"/>
        <v>septiembre</v>
      </c>
    </row>
    <row r="225" spans="1:16" x14ac:dyDescent="0.35">
      <c r="A225" t="s">
        <v>20</v>
      </c>
      <c r="B225" s="1">
        <v>43373</v>
      </c>
      <c r="C225" t="s">
        <v>103</v>
      </c>
      <c r="G225" t="s">
        <v>21</v>
      </c>
      <c r="H225" t="s">
        <v>16</v>
      </c>
      <c r="J225" t="s">
        <v>17</v>
      </c>
      <c r="K225" s="2">
        <v>60</v>
      </c>
      <c r="L225" s="2">
        <v>4.2</v>
      </c>
      <c r="M225" s="2">
        <v>64.2</v>
      </c>
      <c r="N225" s="2">
        <v>0</v>
      </c>
      <c r="O225" s="2">
        <f t="shared" si="6"/>
        <v>64.2</v>
      </c>
      <c r="P225" s="110" t="str">
        <f t="shared" si="7"/>
        <v>septiembre</v>
      </c>
    </row>
    <row r="226" spans="1:16" x14ac:dyDescent="0.35">
      <c r="A226" t="s">
        <v>22</v>
      </c>
      <c r="B226" s="1">
        <v>43373</v>
      </c>
      <c r="C226" t="s">
        <v>104</v>
      </c>
      <c r="G226" t="s">
        <v>21</v>
      </c>
      <c r="H226" t="s">
        <v>16</v>
      </c>
      <c r="J226" t="s">
        <v>17</v>
      </c>
      <c r="K226" s="2">
        <v>440</v>
      </c>
      <c r="L226" s="2">
        <v>30.8</v>
      </c>
      <c r="M226" s="2">
        <v>470.8</v>
      </c>
      <c r="N226" s="2">
        <v>0</v>
      </c>
      <c r="O226" s="2">
        <f t="shared" si="6"/>
        <v>470.8</v>
      </c>
      <c r="P226" s="110" t="str">
        <f t="shared" si="7"/>
        <v>septiembre</v>
      </c>
    </row>
    <row r="227" spans="1:16" x14ac:dyDescent="0.35">
      <c r="A227" t="s">
        <v>23</v>
      </c>
      <c r="B227" s="1">
        <v>43373</v>
      </c>
      <c r="C227" t="s">
        <v>105</v>
      </c>
      <c r="G227" t="s">
        <v>19</v>
      </c>
      <c r="H227" t="s">
        <v>16</v>
      </c>
      <c r="J227" t="s">
        <v>17</v>
      </c>
      <c r="K227" s="2">
        <v>560</v>
      </c>
      <c r="L227" s="2">
        <v>39.200000000000003</v>
      </c>
      <c r="M227" s="2">
        <v>599.20000000000005</v>
      </c>
      <c r="N227" s="2">
        <v>360</v>
      </c>
      <c r="O227" s="2">
        <f t="shared" si="6"/>
        <v>239.20000000000005</v>
      </c>
      <c r="P227" s="110" t="str">
        <f t="shared" si="7"/>
        <v>septiembre</v>
      </c>
    </row>
    <row r="228" spans="1:16" x14ac:dyDescent="0.35">
      <c r="A228" t="s">
        <v>24</v>
      </c>
      <c r="B228" s="1">
        <v>43373</v>
      </c>
      <c r="C228" t="s">
        <v>106</v>
      </c>
      <c r="G228" t="s">
        <v>15</v>
      </c>
      <c r="H228" t="s">
        <v>16</v>
      </c>
      <c r="J228" t="s">
        <v>17</v>
      </c>
      <c r="K228" s="2">
        <v>1049</v>
      </c>
      <c r="L228" s="2">
        <v>73.430000000000007</v>
      </c>
      <c r="M228" s="2">
        <v>1122.43</v>
      </c>
      <c r="N228" s="2">
        <v>1122.43</v>
      </c>
      <c r="O228" s="2">
        <f t="shared" si="6"/>
        <v>0</v>
      </c>
      <c r="P228" s="110" t="str">
        <f t="shared" si="7"/>
        <v>septiembre</v>
      </c>
    </row>
    <row r="229" spans="1:16" x14ac:dyDescent="0.35">
      <c r="A229" t="s">
        <v>25</v>
      </c>
      <c r="B229" s="1">
        <v>43373</v>
      </c>
      <c r="C229" t="s">
        <v>107</v>
      </c>
      <c r="G229" t="s">
        <v>21</v>
      </c>
      <c r="H229" t="s">
        <v>16</v>
      </c>
      <c r="J229" t="s">
        <v>17</v>
      </c>
      <c r="K229" s="2">
        <v>135</v>
      </c>
      <c r="L229" s="2">
        <v>9.4499999999999993</v>
      </c>
      <c r="M229" s="2">
        <v>144.44999999999999</v>
      </c>
      <c r="N229" s="2">
        <v>0</v>
      </c>
      <c r="O229" s="2">
        <f t="shared" si="6"/>
        <v>144.44999999999999</v>
      </c>
      <c r="P229" s="110" t="str">
        <f t="shared" si="7"/>
        <v>septiembre</v>
      </c>
    </row>
    <row r="230" spans="1:16" x14ac:dyDescent="0.35">
      <c r="A230" t="s">
        <v>26</v>
      </c>
      <c r="B230" s="1">
        <v>43399</v>
      </c>
      <c r="C230" t="s">
        <v>78</v>
      </c>
      <c r="G230" t="s">
        <v>15</v>
      </c>
      <c r="H230" t="s">
        <v>16</v>
      </c>
      <c r="J230" t="s">
        <v>17</v>
      </c>
      <c r="K230" s="2">
        <v>180</v>
      </c>
      <c r="L230" s="2">
        <v>12.6</v>
      </c>
      <c r="M230" s="2">
        <v>192.6</v>
      </c>
      <c r="N230" s="2">
        <v>192.6</v>
      </c>
      <c r="O230" s="2">
        <f t="shared" si="6"/>
        <v>0</v>
      </c>
      <c r="P230" s="110" t="str">
        <f t="shared" si="7"/>
        <v>octubre</v>
      </c>
    </row>
    <row r="231" spans="1:16" x14ac:dyDescent="0.35">
      <c r="A231" t="s">
        <v>27</v>
      </c>
      <c r="B231" s="1">
        <v>43398</v>
      </c>
      <c r="C231" t="s">
        <v>79</v>
      </c>
      <c r="G231" t="s">
        <v>21</v>
      </c>
      <c r="H231" t="s">
        <v>16</v>
      </c>
      <c r="J231" t="s">
        <v>17</v>
      </c>
      <c r="K231" s="2">
        <v>30</v>
      </c>
      <c r="L231" s="2">
        <v>2.1</v>
      </c>
      <c r="M231" s="2">
        <v>32.1</v>
      </c>
      <c r="N231" s="2">
        <v>0</v>
      </c>
      <c r="O231" s="2">
        <f t="shared" si="6"/>
        <v>32.1</v>
      </c>
      <c r="P231" s="110" t="str">
        <f t="shared" si="7"/>
        <v>octubre</v>
      </c>
    </row>
    <row r="232" spans="1:16" x14ac:dyDescent="0.35">
      <c r="A232" t="s">
        <v>28</v>
      </c>
      <c r="B232" s="1">
        <v>43398</v>
      </c>
      <c r="C232" t="s">
        <v>80</v>
      </c>
      <c r="G232" t="s">
        <v>21</v>
      </c>
      <c r="H232" t="s">
        <v>16</v>
      </c>
      <c r="J232" t="s">
        <v>17</v>
      </c>
      <c r="K232" s="2">
        <v>1512</v>
      </c>
      <c r="L232" s="2">
        <v>105.84</v>
      </c>
      <c r="M232" s="2">
        <v>1617.84</v>
      </c>
      <c r="N232" s="2">
        <v>0</v>
      </c>
      <c r="O232" s="2">
        <f t="shared" si="6"/>
        <v>1617.84</v>
      </c>
      <c r="P232" s="110" t="str">
        <f t="shared" si="7"/>
        <v>octubre</v>
      </c>
    </row>
    <row r="233" spans="1:16" x14ac:dyDescent="0.35">
      <c r="A233" t="s">
        <v>29</v>
      </c>
      <c r="B233" s="1">
        <v>43398</v>
      </c>
      <c r="C233" t="s">
        <v>81</v>
      </c>
      <c r="G233" t="s">
        <v>21</v>
      </c>
      <c r="H233" t="s">
        <v>16</v>
      </c>
      <c r="J233" t="s">
        <v>17</v>
      </c>
      <c r="K233" s="2">
        <v>390</v>
      </c>
      <c r="L233" s="2">
        <v>27.3</v>
      </c>
      <c r="M233" s="2">
        <v>417.3</v>
      </c>
      <c r="N233" s="2">
        <v>0</v>
      </c>
      <c r="O233" s="2">
        <f t="shared" si="6"/>
        <v>417.3</v>
      </c>
      <c r="P233" s="110" t="str">
        <f t="shared" si="7"/>
        <v>octubre</v>
      </c>
    </row>
    <row r="234" spans="1:16" x14ac:dyDescent="0.35">
      <c r="A234" t="s">
        <v>30</v>
      </c>
      <c r="B234" s="1">
        <v>43398</v>
      </c>
      <c r="C234" t="s">
        <v>82</v>
      </c>
      <c r="G234" t="s">
        <v>21</v>
      </c>
      <c r="H234" t="s">
        <v>16</v>
      </c>
      <c r="J234" t="s">
        <v>17</v>
      </c>
      <c r="K234" s="2">
        <v>90</v>
      </c>
      <c r="L234" s="2">
        <v>6.3</v>
      </c>
      <c r="M234" s="2">
        <v>96.3</v>
      </c>
      <c r="N234" s="2">
        <v>0</v>
      </c>
      <c r="O234" s="2">
        <f t="shared" si="6"/>
        <v>96.3</v>
      </c>
      <c r="P234" s="110" t="str">
        <f t="shared" si="7"/>
        <v>octubre</v>
      </c>
    </row>
    <row r="235" spans="1:16" x14ac:dyDescent="0.35">
      <c r="A235" t="s">
        <v>31</v>
      </c>
      <c r="B235" s="1">
        <v>43397</v>
      </c>
      <c r="C235" t="s">
        <v>83</v>
      </c>
      <c r="G235" t="s">
        <v>21</v>
      </c>
      <c r="H235" t="s">
        <v>16</v>
      </c>
      <c r="J235" t="s">
        <v>17</v>
      </c>
      <c r="K235" s="2">
        <v>270</v>
      </c>
      <c r="L235" s="2">
        <v>18.899999999999999</v>
      </c>
      <c r="M235" s="2">
        <v>288.89999999999998</v>
      </c>
      <c r="N235" s="2">
        <v>0</v>
      </c>
      <c r="O235" s="2">
        <f t="shared" si="6"/>
        <v>288.89999999999998</v>
      </c>
      <c r="P235" s="110" t="str">
        <f t="shared" si="7"/>
        <v>octubre</v>
      </c>
    </row>
    <row r="236" spans="1:16" x14ac:dyDescent="0.35">
      <c r="A236" t="s">
        <v>14</v>
      </c>
      <c r="B236" s="1">
        <v>43404</v>
      </c>
      <c r="C236" t="s">
        <v>84</v>
      </c>
      <c r="G236" t="s">
        <v>15</v>
      </c>
      <c r="H236" t="s">
        <v>16</v>
      </c>
      <c r="J236" t="s">
        <v>17</v>
      </c>
      <c r="K236" s="2">
        <v>290</v>
      </c>
      <c r="L236" s="2">
        <v>20.3</v>
      </c>
      <c r="M236" s="2">
        <v>310.3</v>
      </c>
      <c r="N236" s="2">
        <v>310.3</v>
      </c>
      <c r="O236" s="2">
        <f t="shared" si="6"/>
        <v>0</v>
      </c>
      <c r="P236" s="110" t="str">
        <f t="shared" si="7"/>
        <v>octubre</v>
      </c>
    </row>
    <row r="237" spans="1:16" x14ac:dyDescent="0.35">
      <c r="A237" t="s">
        <v>18</v>
      </c>
      <c r="B237" s="1">
        <v>43404</v>
      </c>
      <c r="C237" t="s">
        <v>85</v>
      </c>
      <c r="G237" t="s">
        <v>19</v>
      </c>
      <c r="H237" t="s">
        <v>16</v>
      </c>
      <c r="J237" t="s">
        <v>17</v>
      </c>
      <c r="K237" s="2">
        <v>1170</v>
      </c>
      <c r="L237" s="2">
        <v>81.900000000000006</v>
      </c>
      <c r="M237" s="2">
        <v>1251.9000000000001</v>
      </c>
      <c r="N237" s="2">
        <v>1201.9000000000001</v>
      </c>
      <c r="O237" s="2">
        <f t="shared" si="6"/>
        <v>50</v>
      </c>
      <c r="P237" s="110" t="str">
        <f t="shared" si="7"/>
        <v>octubre</v>
      </c>
    </row>
    <row r="238" spans="1:16" x14ac:dyDescent="0.35">
      <c r="A238" t="s">
        <v>20</v>
      </c>
      <c r="B238" s="1">
        <v>43404</v>
      </c>
      <c r="C238" t="s">
        <v>86</v>
      </c>
      <c r="G238" t="s">
        <v>21</v>
      </c>
      <c r="H238" t="s">
        <v>16</v>
      </c>
      <c r="J238" t="s">
        <v>17</v>
      </c>
      <c r="K238" s="2">
        <v>60</v>
      </c>
      <c r="L238" s="2">
        <v>4.2</v>
      </c>
      <c r="M238" s="2">
        <v>64.2</v>
      </c>
      <c r="N238" s="2">
        <v>0</v>
      </c>
      <c r="O238" s="2">
        <f t="shared" si="6"/>
        <v>64.2</v>
      </c>
      <c r="P238" s="110" t="str">
        <f t="shared" si="7"/>
        <v>octubre</v>
      </c>
    </row>
    <row r="239" spans="1:16" x14ac:dyDescent="0.35">
      <c r="A239" t="s">
        <v>22</v>
      </c>
      <c r="B239" s="1">
        <v>43404</v>
      </c>
      <c r="C239" t="s">
        <v>87</v>
      </c>
      <c r="G239" t="s">
        <v>21</v>
      </c>
      <c r="H239" t="s">
        <v>16</v>
      </c>
      <c r="J239" t="s">
        <v>17</v>
      </c>
      <c r="K239" s="2">
        <v>440</v>
      </c>
      <c r="L239" s="2">
        <v>30.8</v>
      </c>
      <c r="M239" s="2">
        <v>470.8</v>
      </c>
      <c r="N239" s="2">
        <v>0</v>
      </c>
      <c r="O239" s="2">
        <f t="shared" si="6"/>
        <v>470.8</v>
      </c>
      <c r="P239" s="110" t="str">
        <f t="shared" si="7"/>
        <v>octubre</v>
      </c>
    </row>
    <row r="240" spans="1:16" x14ac:dyDescent="0.35">
      <c r="A240" t="s">
        <v>23</v>
      </c>
      <c r="B240" s="1">
        <v>43404</v>
      </c>
      <c r="C240" t="s">
        <v>88</v>
      </c>
      <c r="G240" t="s">
        <v>19</v>
      </c>
      <c r="H240" t="s">
        <v>16</v>
      </c>
      <c r="J240" t="s">
        <v>17</v>
      </c>
      <c r="K240" s="2">
        <v>560</v>
      </c>
      <c r="L240" s="2">
        <v>39.200000000000003</v>
      </c>
      <c r="M240" s="2">
        <v>599.20000000000005</v>
      </c>
      <c r="N240" s="2">
        <v>360</v>
      </c>
      <c r="O240" s="2">
        <f t="shared" si="6"/>
        <v>239.20000000000005</v>
      </c>
      <c r="P240" s="110" t="str">
        <f t="shared" si="7"/>
        <v>octubre</v>
      </c>
    </row>
    <row r="241" spans="1:16" x14ac:dyDescent="0.35">
      <c r="A241" t="s">
        <v>24</v>
      </c>
      <c r="B241" s="1">
        <v>43404</v>
      </c>
      <c r="C241" t="s">
        <v>89</v>
      </c>
      <c r="G241" t="s">
        <v>15</v>
      </c>
      <c r="H241" t="s">
        <v>16</v>
      </c>
      <c r="J241" t="s">
        <v>17</v>
      </c>
      <c r="K241" s="2">
        <v>1049</v>
      </c>
      <c r="L241" s="2">
        <v>73.430000000000007</v>
      </c>
      <c r="M241" s="2">
        <v>1122.43</v>
      </c>
      <c r="N241" s="2">
        <v>1122.43</v>
      </c>
      <c r="O241" s="2">
        <f t="shared" si="6"/>
        <v>0</v>
      </c>
      <c r="P241" s="110" t="str">
        <f t="shared" si="7"/>
        <v>octubre</v>
      </c>
    </row>
    <row r="242" spans="1:16" x14ac:dyDescent="0.35">
      <c r="A242" t="s">
        <v>25</v>
      </c>
      <c r="B242" s="1">
        <v>43403</v>
      </c>
      <c r="C242" t="s">
        <v>90</v>
      </c>
      <c r="G242" t="s">
        <v>21</v>
      </c>
      <c r="H242" t="s">
        <v>16</v>
      </c>
      <c r="J242" t="s">
        <v>17</v>
      </c>
      <c r="K242" s="2">
        <v>135</v>
      </c>
      <c r="L242" s="2">
        <v>9.4499999999999993</v>
      </c>
      <c r="M242" s="2">
        <v>144.44999999999999</v>
      </c>
      <c r="N242" s="2">
        <v>0</v>
      </c>
      <c r="O242" s="2">
        <f t="shared" si="6"/>
        <v>144.44999999999999</v>
      </c>
      <c r="P242" s="110" t="str">
        <f t="shared" si="7"/>
        <v>octubre</v>
      </c>
    </row>
    <row r="243" spans="1:16" x14ac:dyDescent="0.35">
      <c r="A243" t="s">
        <v>26</v>
      </c>
      <c r="B243" s="1">
        <v>43399</v>
      </c>
      <c r="C243" t="s">
        <v>91</v>
      </c>
      <c r="G243" t="s">
        <v>15</v>
      </c>
      <c r="H243" t="s">
        <v>16</v>
      </c>
      <c r="J243" t="s">
        <v>17</v>
      </c>
      <c r="K243" s="2">
        <v>180</v>
      </c>
      <c r="L243" s="2">
        <v>12.6</v>
      </c>
      <c r="M243" s="2">
        <v>192.6</v>
      </c>
      <c r="N243" s="2">
        <v>192.6</v>
      </c>
      <c r="O243" s="2">
        <f t="shared" si="6"/>
        <v>0</v>
      </c>
      <c r="P243" s="110" t="str">
        <f t="shared" si="7"/>
        <v>octubre</v>
      </c>
    </row>
    <row r="244" spans="1:16" x14ac:dyDescent="0.35">
      <c r="A244" t="s">
        <v>27</v>
      </c>
      <c r="B244" s="1">
        <v>43398</v>
      </c>
      <c r="C244" t="s">
        <v>92</v>
      </c>
      <c r="G244" t="s">
        <v>21</v>
      </c>
      <c r="H244" t="s">
        <v>16</v>
      </c>
      <c r="J244" t="s">
        <v>17</v>
      </c>
      <c r="K244" s="2">
        <v>30</v>
      </c>
      <c r="L244" s="2">
        <v>2.1</v>
      </c>
      <c r="M244" s="2">
        <v>32.1</v>
      </c>
      <c r="N244" s="2">
        <v>0</v>
      </c>
      <c r="O244" s="2">
        <f t="shared" si="6"/>
        <v>32.1</v>
      </c>
      <c r="P244" s="110" t="str">
        <f t="shared" si="7"/>
        <v>octubre</v>
      </c>
    </row>
    <row r="245" spans="1:16" x14ac:dyDescent="0.35">
      <c r="A245" t="s">
        <v>28</v>
      </c>
      <c r="B245" s="1">
        <v>43398</v>
      </c>
      <c r="C245" t="s">
        <v>93</v>
      </c>
      <c r="G245" t="s">
        <v>21</v>
      </c>
      <c r="H245" t="s">
        <v>16</v>
      </c>
      <c r="J245" t="s">
        <v>17</v>
      </c>
      <c r="K245" s="2">
        <v>1512</v>
      </c>
      <c r="L245" s="2">
        <v>105.84</v>
      </c>
      <c r="M245" s="2">
        <v>1617.84</v>
      </c>
      <c r="N245" s="2">
        <v>0</v>
      </c>
      <c r="O245" s="2">
        <f t="shared" si="6"/>
        <v>1617.84</v>
      </c>
      <c r="P245" s="110" t="str">
        <f t="shared" si="7"/>
        <v>octubre</v>
      </c>
    </row>
    <row r="246" spans="1:16" x14ac:dyDescent="0.35">
      <c r="A246" t="s">
        <v>29</v>
      </c>
      <c r="B246" s="1">
        <v>43398</v>
      </c>
      <c r="C246" t="s">
        <v>94</v>
      </c>
      <c r="G246" t="s">
        <v>21</v>
      </c>
      <c r="H246" t="s">
        <v>16</v>
      </c>
      <c r="J246" t="s">
        <v>17</v>
      </c>
      <c r="K246" s="2">
        <v>390</v>
      </c>
      <c r="L246" s="2">
        <v>27.3</v>
      </c>
      <c r="M246" s="2">
        <v>417.3</v>
      </c>
      <c r="N246" s="2">
        <v>0</v>
      </c>
      <c r="O246" s="2">
        <f t="shared" si="6"/>
        <v>417.3</v>
      </c>
      <c r="P246" s="110" t="str">
        <f t="shared" si="7"/>
        <v>octubre</v>
      </c>
    </row>
    <row r="247" spans="1:16" x14ac:dyDescent="0.35">
      <c r="A247" t="s">
        <v>30</v>
      </c>
      <c r="B247" s="1">
        <v>43398</v>
      </c>
      <c r="C247" t="s">
        <v>95</v>
      </c>
      <c r="G247" t="s">
        <v>21</v>
      </c>
      <c r="H247" t="s">
        <v>16</v>
      </c>
      <c r="J247" t="s">
        <v>17</v>
      </c>
      <c r="K247" s="2">
        <v>90</v>
      </c>
      <c r="L247" s="2">
        <v>6.3</v>
      </c>
      <c r="M247" s="2">
        <v>96.3</v>
      </c>
      <c r="N247" s="2">
        <v>0</v>
      </c>
      <c r="O247" s="2">
        <f t="shared" si="6"/>
        <v>96.3</v>
      </c>
      <c r="P247" s="110" t="str">
        <f t="shared" si="7"/>
        <v>octubre</v>
      </c>
    </row>
    <row r="248" spans="1:16" x14ac:dyDescent="0.35">
      <c r="A248" t="s">
        <v>31</v>
      </c>
      <c r="B248" s="1">
        <v>43397</v>
      </c>
      <c r="C248" t="s">
        <v>96</v>
      </c>
      <c r="G248" t="s">
        <v>21</v>
      </c>
      <c r="H248" t="s">
        <v>16</v>
      </c>
      <c r="J248" t="s">
        <v>17</v>
      </c>
      <c r="K248" s="2">
        <v>270</v>
      </c>
      <c r="L248" s="2">
        <v>18.899999999999999</v>
      </c>
      <c r="M248" s="2">
        <v>288.89999999999998</v>
      </c>
      <c r="N248" s="2">
        <v>0</v>
      </c>
      <c r="O248" s="2">
        <f t="shared" si="6"/>
        <v>288.89999999999998</v>
      </c>
      <c r="P248" s="110" t="str">
        <f t="shared" si="7"/>
        <v>octubre</v>
      </c>
    </row>
    <row r="249" spans="1:16" x14ac:dyDescent="0.35">
      <c r="A249" t="s">
        <v>14</v>
      </c>
      <c r="B249" s="1">
        <v>43403</v>
      </c>
      <c r="C249" t="s">
        <v>97</v>
      </c>
      <c r="G249" t="s">
        <v>15</v>
      </c>
      <c r="H249" t="s">
        <v>16</v>
      </c>
      <c r="J249" t="s">
        <v>17</v>
      </c>
      <c r="K249" s="2">
        <v>290</v>
      </c>
      <c r="L249" s="2">
        <v>20.3</v>
      </c>
      <c r="M249" s="2">
        <v>310.3</v>
      </c>
      <c r="N249" s="2">
        <v>310.3</v>
      </c>
      <c r="O249" s="2">
        <f t="shared" si="6"/>
        <v>0</v>
      </c>
      <c r="P249" s="110" t="str">
        <f t="shared" si="7"/>
        <v>octubre</v>
      </c>
    </row>
    <row r="250" spans="1:16" x14ac:dyDescent="0.35">
      <c r="A250" t="s">
        <v>18</v>
      </c>
      <c r="B250" s="1">
        <v>43403</v>
      </c>
      <c r="C250" t="s">
        <v>98</v>
      </c>
      <c r="G250" t="s">
        <v>19</v>
      </c>
      <c r="H250" t="s">
        <v>16</v>
      </c>
      <c r="J250" t="s">
        <v>17</v>
      </c>
      <c r="K250" s="2">
        <v>1170</v>
      </c>
      <c r="L250" s="2">
        <v>81.900000000000006</v>
      </c>
      <c r="M250" s="2">
        <v>1251.9000000000001</v>
      </c>
      <c r="N250" s="2">
        <v>1201.9000000000001</v>
      </c>
      <c r="O250" s="2">
        <f t="shared" si="6"/>
        <v>50</v>
      </c>
      <c r="P250" s="110" t="str">
        <f t="shared" si="7"/>
        <v>octubre</v>
      </c>
    </row>
    <row r="251" spans="1:16" x14ac:dyDescent="0.35">
      <c r="A251" t="s">
        <v>20</v>
      </c>
      <c r="B251" s="1">
        <v>43403</v>
      </c>
      <c r="C251" t="s">
        <v>99</v>
      </c>
      <c r="G251" t="s">
        <v>21</v>
      </c>
      <c r="H251" t="s">
        <v>16</v>
      </c>
      <c r="J251" t="s">
        <v>17</v>
      </c>
      <c r="K251" s="2">
        <v>60</v>
      </c>
      <c r="L251" s="2">
        <v>4.2</v>
      </c>
      <c r="M251" s="2">
        <v>64.2</v>
      </c>
      <c r="N251" s="2">
        <v>0</v>
      </c>
      <c r="O251" s="2">
        <f t="shared" si="6"/>
        <v>64.2</v>
      </c>
      <c r="P251" s="110" t="str">
        <f t="shared" si="7"/>
        <v>octubre</v>
      </c>
    </row>
    <row r="252" spans="1:16" x14ac:dyDescent="0.35">
      <c r="A252" t="s">
        <v>22</v>
      </c>
      <c r="B252" s="1">
        <v>43434</v>
      </c>
      <c r="C252" t="s">
        <v>78</v>
      </c>
      <c r="G252" t="s">
        <v>21</v>
      </c>
      <c r="H252" t="s">
        <v>16</v>
      </c>
      <c r="J252" t="s">
        <v>17</v>
      </c>
      <c r="K252" s="2">
        <v>440</v>
      </c>
      <c r="L252" s="2">
        <v>30.8</v>
      </c>
      <c r="M252" s="2">
        <v>470.8</v>
      </c>
      <c r="N252" s="2">
        <v>0</v>
      </c>
      <c r="O252" s="2">
        <f t="shared" si="6"/>
        <v>470.8</v>
      </c>
      <c r="P252" s="110" t="str">
        <f t="shared" si="7"/>
        <v>noviembre</v>
      </c>
    </row>
    <row r="253" spans="1:16" x14ac:dyDescent="0.35">
      <c r="A253" t="s">
        <v>23</v>
      </c>
      <c r="B253" s="1">
        <v>43434</v>
      </c>
      <c r="C253" t="s">
        <v>79</v>
      </c>
      <c r="G253" t="s">
        <v>19</v>
      </c>
      <c r="H253" t="s">
        <v>16</v>
      </c>
      <c r="J253" t="s">
        <v>17</v>
      </c>
      <c r="K253" s="2">
        <v>560</v>
      </c>
      <c r="L253" s="2">
        <v>39.200000000000003</v>
      </c>
      <c r="M253" s="2">
        <v>599.20000000000005</v>
      </c>
      <c r="N253" s="2">
        <v>360</v>
      </c>
      <c r="O253" s="2">
        <f t="shared" si="6"/>
        <v>239.20000000000005</v>
      </c>
      <c r="P253" s="110" t="str">
        <f t="shared" si="7"/>
        <v>noviembre</v>
      </c>
    </row>
    <row r="254" spans="1:16" x14ac:dyDescent="0.35">
      <c r="A254" t="s">
        <v>24</v>
      </c>
      <c r="B254" s="1">
        <v>43434</v>
      </c>
      <c r="C254" t="s">
        <v>80</v>
      </c>
      <c r="G254" t="s">
        <v>15</v>
      </c>
      <c r="H254" t="s">
        <v>16</v>
      </c>
      <c r="J254" t="s">
        <v>17</v>
      </c>
      <c r="K254" s="2">
        <v>1049</v>
      </c>
      <c r="L254" s="2">
        <v>73.430000000000007</v>
      </c>
      <c r="M254" s="2">
        <v>1122.43</v>
      </c>
      <c r="N254" s="2">
        <v>1122.43</v>
      </c>
      <c r="O254" s="2">
        <f t="shared" si="6"/>
        <v>0</v>
      </c>
      <c r="P254" s="110" t="str">
        <f t="shared" si="7"/>
        <v>noviembre</v>
      </c>
    </row>
    <row r="255" spans="1:16" x14ac:dyDescent="0.35">
      <c r="A255" t="s">
        <v>25</v>
      </c>
      <c r="B255" s="1">
        <v>43434</v>
      </c>
      <c r="C255" t="s">
        <v>81</v>
      </c>
      <c r="G255" t="s">
        <v>21</v>
      </c>
      <c r="H255" t="s">
        <v>16</v>
      </c>
      <c r="J255" t="s">
        <v>17</v>
      </c>
      <c r="K255" s="2">
        <v>135</v>
      </c>
      <c r="L255" s="2">
        <v>9.4499999999999993</v>
      </c>
      <c r="M255" s="2">
        <v>144.44999999999999</v>
      </c>
      <c r="N255" s="2">
        <v>0</v>
      </c>
      <c r="O255" s="2">
        <f t="shared" si="6"/>
        <v>144.44999999999999</v>
      </c>
      <c r="P255" s="110" t="str">
        <f t="shared" si="7"/>
        <v>noviembre</v>
      </c>
    </row>
    <row r="256" spans="1:16" x14ac:dyDescent="0.35">
      <c r="A256" t="s">
        <v>26</v>
      </c>
      <c r="B256" s="1">
        <v>43430</v>
      </c>
      <c r="C256" t="s">
        <v>82</v>
      </c>
      <c r="G256" t="s">
        <v>15</v>
      </c>
      <c r="H256" t="s">
        <v>16</v>
      </c>
      <c r="J256" t="s">
        <v>17</v>
      </c>
      <c r="K256" s="2">
        <v>180</v>
      </c>
      <c r="L256" s="2">
        <v>12.6</v>
      </c>
      <c r="M256" s="2">
        <v>192.6</v>
      </c>
      <c r="N256" s="2">
        <v>192.6</v>
      </c>
      <c r="O256" s="2">
        <f t="shared" si="6"/>
        <v>0</v>
      </c>
      <c r="P256" s="110" t="str">
        <f t="shared" si="7"/>
        <v>noviembre</v>
      </c>
    </row>
    <row r="257" spans="1:16" x14ac:dyDescent="0.35">
      <c r="A257" t="s">
        <v>27</v>
      </c>
      <c r="B257" s="1">
        <v>43429</v>
      </c>
      <c r="C257" t="s">
        <v>83</v>
      </c>
      <c r="G257" t="s">
        <v>21</v>
      </c>
      <c r="H257" t="s">
        <v>16</v>
      </c>
      <c r="J257" t="s">
        <v>17</v>
      </c>
      <c r="K257" s="2">
        <v>30</v>
      </c>
      <c r="L257" s="2">
        <v>2.1</v>
      </c>
      <c r="M257" s="2">
        <v>32.1</v>
      </c>
      <c r="N257" s="2">
        <v>0</v>
      </c>
      <c r="O257" s="2">
        <f t="shared" si="6"/>
        <v>32.1</v>
      </c>
      <c r="P257" s="110" t="str">
        <f t="shared" si="7"/>
        <v>noviembre</v>
      </c>
    </row>
    <row r="258" spans="1:16" x14ac:dyDescent="0.35">
      <c r="A258" t="s">
        <v>28</v>
      </c>
      <c r="B258" s="1">
        <v>43429</v>
      </c>
      <c r="C258" t="s">
        <v>84</v>
      </c>
      <c r="G258" t="s">
        <v>21</v>
      </c>
      <c r="H258" t="s">
        <v>16</v>
      </c>
      <c r="J258" t="s">
        <v>17</v>
      </c>
      <c r="K258" s="2">
        <v>1512</v>
      </c>
      <c r="L258" s="2">
        <v>105.84</v>
      </c>
      <c r="M258" s="2">
        <v>1617.84</v>
      </c>
      <c r="N258" s="2">
        <v>0</v>
      </c>
      <c r="O258" s="2">
        <f t="shared" si="6"/>
        <v>1617.84</v>
      </c>
      <c r="P258" s="110" t="str">
        <f t="shared" si="7"/>
        <v>noviembre</v>
      </c>
    </row>
    <row r="259" spans="1:16" x14ac:dyDescent="0.35">
      <c r="A259" t="s">
        <v>29</v>
      </c>
      <c r="B259" s="1">
        <v>43429</v>
      </c>
      <c r="C259" t="s">
        <v>85</v>
      </c>
      <c r="G259" t="s">
        <v>21</v>
      </c>
      <c r="H259" t="s">
        <v>16</v>
      </c>
      <c r="J259" t="s">
        <v>17</v>
      </c>
      <c r="K259" s="2">
        <v>390</v>
      </c>
      <c r="L259" s="2">
        <v>27.3</v>
      </c>
      <c r="M259" s="2">
        <v>417.3</v>
      </c>
      <c r="N259" s="2">
        <v>0</v>
      </c>
      <c r="O259" s="2">
        <f t="shared" ref="O259:O287" si="8">M259-N259</f>
        <v>417.3</v>
      </c>
      <c r="P259" s="110" t="str">
        <f t="shared" ref="P259:P287" si="9">TEXT(B259,"mmmmmmmmmmmmmm")</f>
        <v>noviembre</v>
      </c>
    </row>
    <row r="260" spans="1:16" x14ac:dyDescent="0.35">
      <c r="A260" t="s">
        <v>30</v>
      </c>
      <c r="B260" s="1">
        <v>43429</v>
      </c>
      <c r="C260" t="s">
        <v>86</v>
      </c>
      <c r="G260" t="s">
        <v>21</v>
      </c>
      <c r="H260" t="s">
        <v>16</v>
      </c>
      <c r="J260" t="s">
        <v>17</v>
      </c>
      <c r="K260" s="2">
        <v>90</v>
      </c>
      <c r="L260" s="2">
        <v>6.3</v>
      </c>
      <c r="M260" s="2">
        <v>96.3</v>
      </c>
      <c r="N260" s="2">
        <v>0</v>
      </c>
      <c r="O260" s="2">
        <f t="shared" si="8"/>
        <v>96.3</v>
      </c>
      <c r="P260" s="110" t="str">
        <f t="shared" si="9"/>
        <v>noviembre</v>
      </c>
    </row>
    <row r="261" spans="1:16" x14ac:dyDescent="0.35">
      <c r="A261" t="s">
        <v>31</v>
      </c>
      <c r="B261" s="1">
        <v>43428</v>
      </c>
      <c r="C261" t="s">
        <v>87</v>
      </c>
      <c r="G261" t="s">
        <v>21</v>
      </c>
      <c r="H261" t="s">
        <v>16</v>
      </c>
      <c r="J261" t="s">
        <v>17</v>
      </c>
      <c r="K261" s="2">
        <v>270</v>
      </c>
      <c r="L261" s="2">
        <v>18.899999999999999</v>
      </c>
      <c r="M261" s="2">
        <v>288.89999999999998</v>
      </c>
      <c r="N261" s="2">
        <v>0</v>
      </c>
      <c r="O261" s="2">
        <f t="shared" si="8"/>
        <v>288.89999999999998</v>
      </c>
      <c r="P261" s="110" t="str">
        <f t="shared" si="9"/>
        <v>noviembre</v>
      </c>
    </row>
    <row r="262" spans="1:16" x14ac:dyDescent="0.35">
      <c r="A262" t="s">
        <v>14</v>
      </c>
      <c r="B262" s="1">
        <v>43428</v>
      </c>
      <c r="C262" t="s">
        <v>88</v>
      </c>
      <c r="G262" t="s">
        <v>15</v>
      </c>
      <c r="H262" t="s">
        <v>16</v>
      </c>
      <c r="J262" t="s">
        <v>17</v>
      </c>
      <c r="K262" s="2">
        <v>290</v>
      </c>
      <c r="L262" s="2">
        <v>20.3</v>
      </c>
      <c r="M262" s="2">
        <v>310.3</v>
      </c>
      <c r="N262" s="2">
        <v>310.3</v>
      </c>
      <c r="O262" s="2">
        <f t="shared" si="8"/>
        <v>0</v>
      </c>
      <c r="P262" s="110" t="str">
        <f t="shared" si="9"/>
        <v>noviembre</v>
      </c>
    </row>
    <row r="263" spans="1:16" x14ac:dyDescent="0.35">
      <c r="A263" t="s">
        <v>18</v>
      </c>
      <c r="B263" s="1">
        <v>43428</v>
      </c>
      <c r="C263" t="s">
        <v>89</v>
      </c>
      <c r="G263" t="s">
        <v>19</v>
      </c>
      <c r="H263" t="s">
        <v>16</v>
      </c>
      <c r="J263" t="s">
        <v>17</v>
      </c>
      <c r="K263" s="2">
        <v>1170</v>
      </c>
      <c r="L263" s="2">
        <v>81.900000000000006</v>
      </c>
      <c r="M263" s="2">
        <v>1251.9000000000001</v>
      </c>
      <c r="N263" s="2">
        <v>1201.9000000000001</v>
      </c>
      <c r="O263" s="2">
        <f t="shared" si="8"/>
        <v>50</v>
      </c>
      <c r="P263" s="110" t="str">
        <f t="shared" si="9"/>
        <v>noviembre</v>
      </c>
    </row>
    <row r="264" spans="1:16" x14ac:dyDescent="0.35">
      <c r="A264" t="s">
        <v>20</v>
      </c>
      <c r="B264" s="1">
        <v>43428</v>
      </c>
      <c r="C264" t="s">
        <v>90</v>
      </c>
      <c r="G264" t="s">
        <v>21</v>
      </c>
      <c r="H264" t="s">
        <v>16</v>
      </c>
      <c r="J264" t="s">
        <v>17</v>
      </c>
      <c r="K264" s="2">
        <v>60</v>
      </c>
      <c r="L264" s="2">
        <v>4.2</v>
      </c>
      <c r="M264" s="2">
        <v>64.2</v>
      </c>
      <c r="N264" s="2">
        <v>0</v>
      </c>
      <c r="O264" s="2">
        <f t="shared" si="8"/>
        <v>64.2</v>
      </c>
      <c r="P264" s="110" t="str">
        <f t="shared" si="9"/>
        <v>noviembre</v>
      </c>
    </row>
    <row r="265" spans="1:16" x14ac:dyDescent="0.35">
      <c r="A265" t="s">
        <v>22</v>
      </c>
      <c r="B265" s="1">
        <v>43428</v>
      </c>
      <c r="C265" t="s">
        <v>91</v>
      </c>
      <c r="G265" t="s">
        <v>21</v>
      </c>
      <c r="H265" t="s">
        <v>16</v>
      </c>
      <c r="J265" t="s">
        <v>17</v>
      </c>
      <c r="K265" s="2">
        <v>440</v>
      </c>
      <c r="L265" s="2">
        <v>30.8</v>
      </c>
      <c r="M265" s="2">
        <v>470.8</v>
      </c>
      <c r="N265" s="2">
        <v>0</v>
      </c>
      <c r="O265" s="2">
        <f t="shared" si="8"/>
        <v>470.8</v>
      </c>
      <c r="P265" s="110" t="str">
        <f t="shared" si="9"/>
        <v>noviembre</v>
      </c>
    </row>
    <row r="266" spans="1:16" x14ac:dyDescent="0.35">
      <c r="A266" t="s">
        <v>23</v>
      </c>
      <c r="B266" s="1">
        <v>43465</v>
      </c>
      <c r="C266" t="s">
        <v>78</v>
      </c>
      <c r="G266" t="s">
        <v>19</v>
      </c>
      <c r="H266" t="s">
        <v>16</v>
      </c>
      <c r="J266" t="s">
        <v>17</v>
      </c>
      <c r="K266" s="2">
        <v>560</v>
      </c>
      <c r="L266" s="2">
        <v>39.200000000000003</v>
      </c>
      <c r="M266" s="2">
        <v>599.20000000000005</v>
      </c>
      <c r="N266" s="2">
        <v>360</v>
      </c>
      <c r="O266" s="2">
        <f t="shared" si="8"/>
        <v>239.20000000000005</v>
      </c>
      <c r="P266" s="110" t="str">
        <f t="shared" si="9"/>
        <v>diciembre</v>
      </c>
    </row>
    <row r="267" spans="1:16" x14ac:dyDescent="0.35">
      <c r="A267" t="s">
        <v>24</v>
      </c>
      <c r="B267" s="1">
        <v>43465</v>
      </c>
      <c r="C267" t="s">
        <v>79</v>
      </c>
      <c r="G267" t="s">
        <v>15</v>
      </c>
      <c r="H267" t="s">
        <v>16</v>
      </c>
      <c r="J267" t="s">
        <v>17</v>
      </c>
      <c r="K267" s="2">
        <v>1049</v>
      </c>
      <c r="L267" s="2">
        <v>73.430000000000007</v>
      </c>
      <c r="M267" s="2">
        <v>1122.43</v>
      </c>
      <c r="N267" s="2">
        <v>1122.43</v>
      </c>
      <c r="O267" s="2">
        <f t="shared" si="8"/>
        <v>0</v>
      </c>
      <c r="P267" s="110" t="str">
        <f t="shared" si="9"/>
        <v>diciembre</v>
      </c>
    </row>
    <row r="268" spans="1:16" x14ac:dyDescent="0.35">
      <c r="A268" t="s">
        <v>25</v>
      </c>
      <c r="B268" s="1">
        <v>43464</v>
      </c>
      <c r="C268" t="s">
        <v>80</v>
      </c>
      <c r="G268" t="s">
        <v>21</v>
      </c>
      <c r="H268" t="s">
        <v>16</v>
      </c>
      <c r="J268" t="s">
        <v>17</v>
      </c>
      <c r="K268" s="2">
        <v>135</v>
      </c>
      <c r="L268" s="2">
        <v>9.4499999999999993</v>
      </c>
      <c r="M268" s="2">
        <v>144.44999999999999</v>
      </c>
      <c r="N268" s="2">
        <v>0</v>
      </c>
      <c r="O268" s="2">
        <f t="shared" si="8"/>
        <v>144.44999999999999</v>
      </c>
      <c r="P268" s="110" t="str">
        <f t="shared" si="9"/>
        <v>diciembre</v>
      </c>
    </row>
    <row r="269" spans="1:16" x14ac:dyDescent="0.35">
      <c r="A269" t="s">
        <v>26</v>
      </c>
      <c r="B269" s="1">
        <v>43460</v>
      </c>
      <c r="C269" t="s">
        <v>81</v>
      </c>
      <c r="G269" t="s">
        <v>15</v>
      </c>
      <c r="H269" t="s">
        <v>16</v>
      </c>
      <c r="J269" t="s">
        <v>17</v>
      </c>
      <c r="K269" s="2">
        <v>180</v>
      </c>
      <c r="L269" s="2">
        <v>12.6</v>
      </c>
      <c r="M269" s="2">
        <v>192.6</v>
      </c>
      <c r="N269" s="2">
        <v>192.6</v>
      </c>
      <c r="O269" s="2">
        <f t="shared" si="8"/>
        <v>0</v>
      </c>
      <c r="P269" s="110" t="str">
        <f t="shared" si="9"/>
        <v>diciembre</v>
      </c>
    </row>
    <row r="270" spans="1:16" x14ac:dyDescent="0.35">
      <c r="A270" t="s">
        <v>27</v>
      </c>
      <c r="B270" s="1">
        <v>43459</v>
      </c>
      <c r="C270" t="s">
        <v>82</v>
      </c>
      <c r="G270" t="s">
        <v>21</v>
      </c>
      <c r="H270" t="s">
        <v>16</v>
      </c>
      <c r="J270" t="s">
        <v>17</v>
      </c>
      <c r="K270" s="2">
        <v>30</v>
      </c>
      <c r="L270" s="2">
        <v>2.1</v>
      </c>
      <c r="M270" s="2">
        <v>32.1</v>
      </c>
      <c r="N270" s="2">
        <v>0</v>
      </c>
      <c r="O270" s="2">
        <f t="shared" si="8"/>
        <v>32.1</v>
      </c>
      <c r="P270" s="110" t="str">
        <f t="shared" si="9"/>
        <v>diciembre</v>
      </c>
    </row>
    <row r="271" spans="1:16" x14ac:dyDescent="0.35">
      <c r="A271" t="s">
        <v>28</v>
      </c>
      <c r="B271" s="1">
        <v>43459</v>
      </c>
      <c r="C271" t="s">
        <v>83</v>
      </c>
      <c r="G271" t="s">
        <v>21</v>
      </c>
      <c r="H271" t="s">
        <v>16</v>
      </c>
      <c r="J271" t="s">
        <v>17</v>
      </c>
      <c r="K271" s="2">
        <v>1512</v>
      </c>
      <c r="L271" s="2">
        <v>105.84</v>
      </c>
      <c r="M271" s="2">
        <v>1617.84</v>
      </c>
      <c r="N271" s="2">
        <v>0</v>
      </c>
      <c r="O271" s="2">
        <f t="shared" si="8"/>
        <v>1617.84</v>
      </c>
      <c r="P271" s="110" t="str">
        <f t="shared" si="9"/>
        <v>diciembre</v>
      </c>
    </row>
    <row r="272" spans="1:16" x14ac:dyDescent="0.35">
      <c r="A272" t="s">
        <v>29</v>
      </c>
      <c r="B272" s="1">
        <v>43459</v>
      </c>
      <c r="C272" t="s">
        <v>84</v>
      </c>
      <c r="G272" t="s">
        <v>21</v>
      </c>
      <c r="H272" t="s">
        <v>16</v>
      </c>
      <c r="J272" t="s">
        <v>17</v>
      </c>
      <c r="K272" s="2">
        <v>390</v>
      </c>
      <c r="L272" s="2">
        <v>27.3</v>
      </c>
      <c r="M272" s="2">
        <v>417.3</v>
      </c>
      <c r="N272" s="2">
        <v>0</v>
      </c>
      <c r="O272" s="2">
        <f t="shared" si="8"/>
        <v>417.3</v>
      </c>
      <c r="P272" s="110" t="str">
        <f t="shared" si="9"/>
        <v>diciembre</v>
      </c>
    </row>
    <row r="273" spans="1:16" x14ac:dyDescent="0.35">
      <c r="A273" t="s">
        <v>30</v>
      </c>
      <c r="B273" s="1">
        <v>43459</v>
      </c>
      <c r="C273" t="s">
        <v>85</v>
      </c>
      <c r="G273" t="s">
        <v>21</v>
      </c>
      <c r="H273" t="s">
        <v>16</v>
      </c>
      <c r="J273" t="s">
        <v>17</v>
      </c>
      <c r="K273" s="2">
        <v>90</v>
      </c>
      <c r="L273" s="2">
        <v>6.3</v>
      </c>
      <c r="M273" s="2">
        <v>96.3</v>
      </c>
      <c r="N273" s="2">
        <v>0</v>
      </c>
      <c r="O273" s="2">
        <f t="shared" si="8"/>
        <v>96.3</v>
      </c>
      <c r="P273" s="110" t="str">
        <f t="shared" si="9"/>
        <v>diciembre</v>
      </c>
    </row>
    <row r="274" spans="1:16" x14ac:dyDescent="0.35">
      <c r="A274" t="s">
        <v>31</v>
      </c>
      <c r="B274" s="1">
        <v>43458</v>
      </c>
      <c r="C274" t="s">
        <v>86</v>
      </c>
      <c r="G274" t="s">
        <v>21</v>
      </c>
      <c r="H274" t="s">
        <v>16</v>
      </c>
      <c r="J274" t="s">
        <v>17</v>
      </c>
      <c r="K274" s="2">
        <v>270</v>
      </c>
      <c r="L274" s="2">
        <v>18.899999999999999</v>
      </c>
      <c r="M274" s="2">
        <v>288.89999999999998</v>
      </c>
      <c r="N274" s="2">
        <v>0</v>
      </c>
      <c r="O274" s="2">
        <f t="shared" si="8"/>
        <v>288.89999999999998</v>
      </c>
      <c r="P274" s="110" t="str">
        <f t="shared" si="9"/>
        <v>diciembre</v>
      </c>
    </row>
    <row r="275" spans="1:16" x14ac:dyDescent="0.35">
      <c r="A275" t="s">
        <v>14</v>
      </c>
      <c r="B275" s="1">
        <v>43464</v>
      </c>
      <c r="C275" t="s">
        <v>87</v>
      </c>
      <c r="G275" t="s">
        <v>15</v>
      </c>
      <c r="H275" t="s">
        <v>16</v>
      </c>
      <c r="J275" t="s">
        <v>17</v>
      </c>
      <c r="K275" s="2">
        <v>290</v>
      </c>
      <c r="L275" s="2">
        <v>20.3</v>
      </c>
      <c r="M275" s="2">
        <v>310.3</v>
      </c>
      <c r="N275" s="2">
        <v>310.3</v>
      </c>
      <c r="O275" s="2">
        <f t="shared" si="8"/>
        <v>0</v>
      </c>
      <c r="P275" s="110" t="str">
        <f t="shared" si="9"/>
        <v>diciembre</v>
      </c>
    </row>
    <row r="276" spans="1:16" x14ac:dyDescent="0.35">
      <c r="A276" t="s">
        <v>18</v>
      </c>
      <c r="B276" s="1">
        <v>43464</v>
      </c>
      <c r="C276" t="s">
        <v>88</v>
      </c>
      <c r="G276" t="s">
        <v>19</v>
      </c>
      <c r="H276" t="s">
        <v>16</v>
      </c>
      <c r="J276" t="s">
        <v>17</v>
      </c>
      <c r="K276" s="2">
        <v>1170</v>
      </c>
      <c r="L276" s="2">
        <v>81.900000000000006</v>
      </c>
      <c r="M276" s="2">
        <v>1251.9000000000001</v>
      </c>
      <c r="N276" s="2">
        <v>1201.9000000000001</v>
      </c>
      <c r="O276" s="2">
        <f t="shared" si="8"/>
        <v>50</v>
      </c>
      <c r="P276" s="110" t="str">
        <f t="shared" si="9"/>
        <v>diciembre</v>
      </c>
    </row>
    <row r="277" spans="1:16" x14ac:dyDescent="0.35">
      <c r="A277" t="s">
        <v>20</v>
      </c>
      <c r="B277" s="1">
        <v>43464</v>
      </c>
      <c r="C277" t="s">
        <v>89</v>
      </c>
      <c r="G277" t="s">
        <v>21</v>
      </c>
      <c r="H277" t="s">
        <v>16</v>
      </c>
      <c r="J277" t="s">
        <v>17</v>
      </c>
      <c r="K277" s="2">
        <v>60</v>
      </c>
      <c r="L277" s="2">
        <v>4.2</v>
      </c>
      <c r="M277" s="2">
        <v>64.2</v>
      </c>
      <c r="N277" s="2">
        <v>0</v>
      </c>
      <c r="O277" s="2">
        <f t="shared" si="8"/>
        <v>64.2</v>
      </c>
      <c r="P277" s="110" t="str">
        <f t="shared" si="9"/>
        <v>diciembre</v>
      </c>
    </row>
    <row r="278" spans="1:16" x14ac:dyDescent="0.35">
      <c r="A278" t="s">
        <v>22</v>
      </c>
      <c r="B278" s="1">
        <v>43464</v>
      </c>
      <c r="C278" t="s">
        <v>90</v>
      </c>
      <c r="G278" t="s">
        <v>21</v>
      </c>
      <c r="H278" t="s">
        <v>16</v>
      </c>
      <c r="J278" t="s">
        <v>17</v>
      </c>
      <c r="K278" s="2">
        <v>440</v>
      </c>
      <c r="L278" s="2">
        <v>30.8</v>
      </c>
      <c r="M278" s="2">
        <v>470.8</v>
      </c>
      <c r="N278" s="2">
        <v>0</v>
      </c>
      <c r="O278" s="2">
        <f t="shared" si="8"/>
        <v>470.8</v>
      </c>
      <c r="P278" s="110" t="str">
        <f t="shared" si="9"/>
        <v>diciembre</v>
      </c>
    </row>
    <row r="279" spans="1:16" x14ac:dyDescent="0.35">
      <c r="A279" t="s">
        <v>23</v>
      </c>
      <c r="B279" s="1">
        <v>43464</v>
      </c>
      <c r="C279" t="s">
        <v>91</v>
      </c>
      <c r="G279" t="s">
        <v>19</v>
      </c>
      <c r="H279" t="s">
        <v>16</v>
      </c>
      <c r="J279" t="s">
        <v>17</v>
      </c>
      <c r="K279" s="2">
        <v>560</v>
      </c>
      <c r="L279" s="2">
        <v>39.200000000000003</v>
      </c>
      <c r="M279" s="2">
        <v>599.20000000000005</v>
      </c>
      <c r="N279" s="2">
        <v>360</v>
      </c>
      <c r="O279" s="2">
        <f t="shared" si="8"/>
        <v>239.20000000000005</v>
      </c>
      <c r="P279" s="110" t="str">
        <f t="shared" si="9"/>
        <v>diciembre</v>
      </c>
    </row>
    <row r="280" spans="1:16" x14ac:dyDescent="0.35">
      <c r="A280" t="s">
        <v>24</v>
      </c>
      <c r="B280" s="1">
        <v>43464</v>
      </c>
      <c r="C280" t="s">
        <v>92</v>
      </c>
      <c r="G280" t="s">
        <v>15</v>
      </c>
      <c r="H280" t="s">
        <v>16</v>
      </c>
      <c r="J280" t="s">
        <v>17</v>
      </c>
      <c r="K280" s="2">
        <v>1049</v>
      </c>
      <c r="L280" s="2">
        <v>73.430000000000007</v>
      </c>
      <c r="M280" s="2">
        <v>1122.43</v>
      </c>
      <c r="N280" s="2">
        <v>1122.43</v>
      </c>
      <c r="O280" s="2">
        <f t="shared" si="8"/>
        <v>0</v>
      </c>
      <c r="P280" s="110" t="str">
        <f t="shared" si="9"/>
        <v>diciembre</v>
      </c>
    </row>
    <row r="281" spans="1:16" x14ac:dyDescent="0.35">
      <c r="A281" t="s">
        <v>25</v>
      </c>
      <c r="B281" s="1">
        <v>43464</v>
      </c>
      <c r="C281" t="s">
        <v>93</v>
      </c>
      <c r="G281" t="s">
        <v>21</v>
      </c>
      <c r="H281" t="s">
        <v>16</v>
      </c>
      <c r="J281" t="s">
        <v>17</v>
      </c>
      <c r="K281" s="2">
        <v>135</v>
      </c>
      <c r="L281" s="2">
        <v>9.4499999999999993</v>
      </c>
      <c r="M281" s="2">
        <v>144.44999999999999</v>
      </c>
      <c r="N281" s="2">
        <v>0</v>
      </c>
      <c r="O281" s="2">
        <f t="shared" si="8"/>
        <v>144.44999999999999</v>
      </c>
      <c r="P281" s="110" t="str">
        <f t="shared" si="9"/>
        <v>diciembre</v>
      </c>
    </row>
    <row r="282" spans="1:16" x14ac:dyDescent="0.35">
      <c r="A282" t="s">
        <v>26</v>
      </c>
      <c r="B282" s="1">
        <v>43460</v>
      </c>
      <c r="C282" t="s">
        <v>94</v>
      </c>
      <c r="G282" t="s">
        <v>15</v>
      </c>
      <c r="H282" t="s">
        <v>16</v>
      </c>
      <c r="J282" t="s">
        <v>17</v>
      </c>
      <c r="K282" s="2">
        <v>180</v>
      </c>
      <c r="L282" s="2">
        <v>12.6</v>
      </c>
      <c r="M282" s="2">
        <v>192.6</v>
      </c>
      <c r="N282" s="2">
        <v>192.6</v>
      </c>
      <c r="O282" s="2">
        <f t="shared" si="8"/>
        <v>0</v>
      </c>
      <c r="P282" s="110" t="str">
        <f t="shared" si="9"/>
        <v>diciembre</v>
      </c>
    </row>
    <row r="283" spans="1:16" x14ac:dyDescent="0.35">
      <c r="A283" t="s">
        <v>27</v>
      </c>
      <c r="B283" s="1">
        <v>43459</v>
      </c>
      <c r="C283" t="s">
        <v>95</v>
      </c>
      <c r="G283" t="s">
        <v>21</v>
      </c>
      <c r="H283" t="s">
        <v>16</v>
      </c>
      <c r="J283" t="s">
        <v>17</v>
      </c>
      <c r="K283" s="2">
        <v>30</v>
      </c>
      <c r="L283" s="2">
        <v>2.1</v>
      </c>
      <c r="M283" s="2">
        <v>32.1</v>
      </c>
      <c r="N283" s="2">
        <v>0</v>
      </c>
      <c r="O283" s="2">
        <f t="shared" si="8"/>
        <v>32.1</v>
      </c>
      <c r="P283" s="110" t="str">
        <f t="shared" si="9"/>
        <v>diciembre</v>
      </c>
    </row>
    <row r="284" spans="1:16" x14ac:dyDescent="0.35">
      <c r="A284" t="s">
        <v>28</v>
      </c>
      <c r="B284" s="1">
        <v>43459</v>
      </c>
      <c r="C284" t="s">
        <v>96</v>
      </c>
      <c r="G284" t="s">
        <v>21</v>
      </c>
      <c r="H284" t="s">
        <v>16</v>
      </c>
      <c r="J284" t="s">
        <v>17</v>
      </c>
      <c r="K284" s="2">
        <v>1512</v>
      </c>
      <c r="L284" s="2">
        <v>105.84</v>
      </c>
      <c r="M284" s="2">
        <v>1617.84</v>
      </c>
      <c r="N284" s="2">
        <v>0</v>
      </c>
      <c r="O284" s="2">
        <f t="shared" si="8"/>
        <v>1617.84</v>
      </c>
      <c r="P284" s="110" t="str">
        <f t="shared" si="9"/>
        <v>diciembre</v>
      </c>
    </row>
    <row r="285" spans="1:16" x14ac:dyDescent="0.35">
      <c r="A285" t="s">
        <v>29</v>
      </c>
      <c r="B285" s="1">
        <v>43459</v>
      </c>
      <c r="C285" t="s">
        <v>97</v>
      </c>
      <c r="G285" t="s">
        <v>21</v>
      </c>
      <c r="H285" t="s">
        <v>16</v>
      </c>
      <c r="J285" t="s">
        <v>17</v>
      </c>
      <c r="K285" s="2">
        <v>390</v>
      </c>
      <c r="L285" s="2">
        <v>27.3</v>
      </c>
      <c r="M285" s="2">
        <v>417.3</v>
      </c>
      <c r="N285" s="2">
        <v>0</v>
      </c>
      <c r="O285" s="2">
        <f t="shared" si="8"/>
        <v>417.3</v>
      </c>
      <c r="P285" s="110" t="str">
        <f t="shared" si="9"/>
        <v>diciembre</v>
      </c>
    </row>
    <row r="286" spans="1:16" x14ac:dyDescent="0.35">
      <c r="A286" t="s">
        <v>30</v>
      </c>
      <c r="B286" s="1">
        <v>43459</v>
      </c>
      <c r="C286" t="s">
        <v>98</v>
      </c>
      <c r="G286" t="s">
        <v>21</v>
      </c>
      <c r="H286" t="s">
        <v>16</v>
      </c>
      <c r="J286" t="s">
        <v>17</v>
      </c>
      <c r="K286" s="2">
        <v>90</v>
      </c>
      <c r="L286" s="2">
        <v>6.3</v>
      </c>
      <c r="M286" s="2">
        <v>96.3</v>
      </c>
      <c r="N286" s="2">
        <v>0</v>
      </c>
      <c r="O286" s="2">
        <f t="shared" si="8"/>
        <v>96.3</v>
      </c>
      <c r="P286" s="110" t="str">
        <f t="shared" si="9"/>
        <v>diciembre</v>
      </c>
    </row>
    <row r="287" spans="1:16" x14ac:dyDescent="0.35">
      <c r="A287" t="s">
        <v>31</v>
      </c>
      <c r="B287" s="1">
        <v>43459</v>
      </c>
      <c r="C287" t="s">
        <v>99</v>
      </c>
      <c r="G287" t="s">
        <v>21</v>
      </c>
      <c r="H287" t="s">
        <v>16</v>
      </c>
      <c r="J287" t="s">
        <v>17</v>
      </c>
      <c r="K287" s="2">
        <v>270</v>
      </c>
      <c r="L287" s="2">
        <v>18.899999999999999</v>
      </c>
      <c r="M287" s="2">
        <v>288.89999999999998</v>
      </c>
      <c r="N287" s="2">
        <v>0</v>
      </c>
      <c r="O287" s="2">
        <f t="shared" si="8"/>
        <v>288.89999999999998</v>
      </c>
      <c r="P287" s="110" t="str">
        <f t="shared" si="9"/>
        <v>diciembre</v>
      </c>
    </row>
    <row r="1048576" spans="2:2" x14ac:dyDescent="0.35">
      <c r="B104857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BBEB-12DC-4282-BFC3-481363034E1F}">
  <sheetPr codeName="Hoja5"/>
  <dimension ref="A1:E54"/>
  <sheetViews>
    <sheetView workbookViewId="0"/>
  </sheetViews>
  <sheetFormatPr baseColWidth="10" defaultRowHeight="14.5" x14ac:dyDescent="0.35"/>
  <cols>
    <col min="1" max="1" width="16.54296875" bestFit="1" customWidth="1"/>
    <col min="2" max="2" width="17.1796875" bestFit="1" customWidth="1"/>
    <col min="4" max="4" width="38.08984375" bestFit="1" customWidth="1"/>
    <col min="5" max="5" width="9.7265625" customWidth="1"/>
  </cols>
  <sheetData>
    <row r="1" spans="1:5" x14ac:dyDescent="0.35">
      <c r="A1" s="63" t="s">
        <v>66</v>
      </c>
      <c r="B1" t="s">
        <v>69</v>
      </c>
      <c r="D1" t="s">
        <v>70</v>
      </c>
      <c r="E1" t="s">
        <v>71</v>
      </c>
    </row>
    <row r="2" spans="1:5" x14ac:dyDescent="0.35">
      <c r="A2" s="64" t="s">
        <v>79</v>
      </c>
      <c r="B2" s="65">
        <v>7619</v>
      </c>
      <c r="D2" t="str">
        <f t="shared" ref="D2:E6" si="0">A2</f>
        <v>Cliente 2</v>
      </c>
      <c r="E2" s="66">
        <f t="shared" si="0"/>
        <v>7619</v>
      </c>
    </row>
    <row r="3" spans="1:5" x14ac:dyDescent="0.35">
      <c r="A3" s="64" t="s">
        <v>80</v>
      </c>
      <c r="B3" s="65">
        <v>7294</v>
      </c>
      <c r="D3" t="str">
        <f t="shared" si="0"/>
        <v>Cliente 3</v>
      </c>
      <c r="E3" s="66">
        <f t="shared" si="0"/>
        <v>7294</v>
      </c>
    </row>
    <row r="4" spans="1:5" x14ac:dyDescent="0.35">
      <c r="A4" s="64" t="s">
        <v>84</v>
      </c>
      <c r="B4" s="65">
        <v>7000</v>
      </c>
      <c r="D4" t="str">
        <f t="shared" si="0"/>
        <v>Cliente 7</v>
      </c>
      <c r="E4" s="66">
        <f t="shared" si="0"/>
        <v>7000</v>
      </c>
    </row>
    <row r="5" spans="1:5" x14ac:dyDescent="0.35">
      <c r="A5" s="64" t="s">
        <v>85</v>
      </c>
      <c r="B5" s="65">
        <v>6419</v>
      </c>
      <c r="D5" t="str">
        <f t="shared" si="0"/>
        <v>Cliente 8</v>
      </c>
      <c r="E5" s="66">
        <f t="shared" si="0"/>
        <v>6419</v>
      </c>
    </row>
    <row r="6" spans="1:5" x14ac:dyDescent="0.35">
      <c r="A6" s="64" t="s">
        <v>89</v>
      </c>
      <c r="B6" s="65">
        <v>6419</v>
      </c>
      <c r="D6" t="str">
        <f t="shared" si="0"/>
        <v>Cliente 12</v>
      </c>
      <c r="E6" s="66">
        <f t="shared" si="0"/>
        <v>6419</v>
      </c>
    </row>
    <row r="7" spans="1:5" x14ac:dyDescent="0.35">
      <c r="A7" s="64" t="s">
        <v>87</v>
      </c>
      <c r="B7" s="65">
        <v>6346</v>
      </c>
      <c r="E7" s="66"/>
    </row>
    <row r="8" spans="1:5" x14ac:dyDescent="0.35">
      <c r="A8" s="64" t="s">
        <v>88</v>
      </c>
      <c r="B8" s="65">
        <v>6262</v>
      </c>
      <c r="E8" s="66"/>
    </row>
    <row r="9" spans="1:5" x14ac:dyDescent="0.35">
      <c r="A9" s="64" t="s">
        <v>83</v>
      </c>
      <c r="B9" s="65">
        <v>6029</v>
      </c>
      <c r="E9" s="66"/>
    </row>
    <row r="10" spans="1:5" x14ac:dyDescent="0.35">
      <c r="A10" s="64" t="s">
        <v>81</v>
      </c>
      <c r="B10" s="65">
        <v>5965</v>
      </c>
      <c r="E10" s="66"/>
    </row>
    <row r="11" spans="1:5" x14ac:dyDescent="0.35">
      <c r="A11" s="64" t="s">
        <v>93</v>
      </c>
      <c r="B11" s="65">
        <v>5565</v>
      </c>
      <c r="E11" s="66"/>
    </row>
    <row r="12" spans="1:5" x14ac:dyDescent="0.35">
      <c r="A12" s="64" t="s">
        <v>92</v>
      </c>
      <c r="B12" s="65">
        <v>5449</v>
      </c>
    </row>
    <row r="13" spans="1:5" x14ac:dyDescent="0.35">
      <c r="A13" s="64" t="s">
        <v>97</v>
      </c>
      <c r="B13" s="65">
        <v>5188</v>
      </c>
    </row>
    <row r="14" spans="1:5" x14ac:dyDescent="0.35">
      <c r="A14" s="64" t="s">
        <v>90</v>
      </c>
      <c r="B14" s="65">
        <v>5044</v>
      </c>
    </row>
    <row r="15" spans="1:5" x14ac:dyDescent="0.35">
      <c r="A15" s="64" t="s">
        <v>98</v>
      </c>
      <c r="B15" s="65">
        <v>4157</v>
      </c>
    </row>
    <row r="16" spans="1:5" x14ac:dyDescent="0.35">
      <c r="A16" s="64" t="s">
        <v>94</v>
      </c>
      <c r="B16" s="65">
        <v>3901</v>
      </c>
    </row>
    <row r="17" spans="1:2" x14ac:dyDescent="0.35">
      <c r="A17" s="64" t="s">
        <v>96</v>
      </c>
      <c r="B17" s="65">
        <v>3721</v>
      </c>
    </row>
    <row r="18" spans="1:2" x14ac:dyDescent="0.35">
      <c r="A18" s="64" t="s">
        <v>78</v>
      </c>
      <c r="B18" s="65">
        <v>3455</v>
      </c>
    </row>
    <row r="19" spans="1:2" x14ac:dyDescent="0.35">
      <c r="A19" s="64" t="s">
        <v>82</v>
      </c>
      <c r="B19" s="65">
        <v>3440</v>
      </c>
    </row>
    <row r="20" spans="1:2" x14ac:dyDescent="0.35">
      <c r="A20" s="64" t="s">
        <v>91</v>
      </c>
      <c r="B20" s="65">
        <v>3165</v>
      </c>
    </row>
    <row r="21" spans="1:2" x14ac:dyDescent="0.35">
      <c r="A21" s="64" t="s">
        <v>86</v>
      </c>
      <c r="B21" s="65">
        <v>2820</v>
      </c>
    </row>
    <row r="22" spans="1:2" x14ac:dyDescent="0.35">
      <c r="A22" s="64" t="s">
        <v>101</v>
      </c>
      <c r="B22" s="65">
        <v>2462</v>
      </c>
    </row>
    <row r="23" spans="1:2" x14ac:dyDescent="0.35">
      <c r="A23" s="64" t="s">
        <v>99</v>
      </c>
      <c r="B23" s="65">
        <v>2280</v>
      </c>
    </row>
    <row r="24" spans="1:2" x14ac:dyDescent="0.35">
      <c r="A24" s="64" t="s">
        <v>106</v>
      </c>
      <c r="B24" s="65">
        <v>2279</v>
      </c>
    </row>
    <row r="25" spans="1:2" x14ac:dyDescent="0.35">
      <c r="A25" s="64" t="s">
        <v>100</v>
      </c>
      <c r="B25" s="65">
        <v>2232</v>
      </c>
    </row>
    <row r="26" spans="1:2" x14ac:dyDescent="0.35">
      <c r="A26" s="64" t="s">
        <v>105</v>
      </c>
      <c r="B26" s="65">
        <v>2020</v>
      </c>
    </row>
    <row r="27" spans="1:2" x14ac:dyDescent="0.35">
      <c r="A27" s="64" t="s">
        <v>95</v>
      </c>
      <c r="B27" s="65">
        <v>2005</v>
      </c>
    </row>
    <row r="28" spans="1:2" x14ac:dyDescent="0.35">
      <c r="A28" s="64" t="s">
        <v>102</v>
      </c>
      <c r="B28" s="65">
        <v>1940</v>
      </c>
    </row>
    <row r="29" spans="1:2" x14ac:dyDescent="0.35">
      <c r="A29" s="64" t="s">
        <v>109</v>
      </c>
      <c r="B29" s="65">
        <v>1609</v>
      </c>
    </row>
    <row r="30" spans="1:2" x14ac:dyDescent="0.35">
      <c r="A30" s="64" t="s">
        <v>103</v>
      </c>
      <c r="B30" s="65">
        <v>1590</v>
      </c>
    </row>
    <row r="31" spans="1:2" x14ac:dyDescent="0.35">
      <c r="A31" s="64" t="s">
        <v>126</v>
      </c>
      <c r="B31" s="65">
        <v>1512</v>
      </c>
    </row>
    <row r="32" spans="1:2" x14ac:dyDescent="0.35">
      <c r="A32" s="64" t="s">
        <v>113</v>
      </c>
      <c r="B32" s="65">
        <v>1512</v>
      </c>
    </row>
    <row r="33" spans="1:2" x14ac:dyDescent="0.35">
      <c r="A33" s="64" t="s">
        <v>110</v>
      </c>
      <c r="B33" s="65">
        <v>1184</v>
      </c>
    </row>
    <row r="34" spans="1:2" x14ac:dyDescent="0.35">
      <c r="A34" s="64" t="s">
        <v>118</v>
      </c>
      <c r="B34" s="65">
        <v>1170</v>
      </c>
    </row>
    <row r="35" spans="1:2" x14ac:dyDescent="0.35">
      <c r="A35" s="64" t="s">
        <v>122</v>
      </c>
      <c r="B35" s="65">
        <v>1049</v>
      </c>
    </row>
    <row r="36" spans="1:2" x14ac:dyDescent="0.35">
      <c r="A36" s="64" t="s">
        <v>108</v>
      </c>
      <c r="B36" s="65">
        <v>1000</v>
      </c>
    </row>
    <row r="37" spans="1:2" x14ac:dyDescent="0.35">
      <c r="A37" s="64" t="s">
        <v>104</v>
      </c>
      <c r="B37" s="65">
        <v>1000</v>
      </c>
    </row>
    <row r="38" spans="1:2" x14ac:dyDescent="0.35">
      <c r="A38" s="64" t="s">
        <v>107</v>
      </c>
      <c r="B38" s="65">
        <v>635</v>
      </c>
    </row>
    <row r="39" spans="1:2" x14ac:dyDescent="0.35">
      <c r="A39" s="64" t="s">
        <v>121</v>
      </c>
      <c r="B39" s="65">
        <v>560</v>
      </c>
    </row>
    <row r="40" spans="1:2" x14ac:dyDescent="0.35">
      <c r="A40" s="64" t="s">
        <v>120</v>
      </c>
      <c r="B40" s="65">
        <v>440</v>
      </c>
    </row>
    <row r="41" spans="1:2" x14ac:dyDescent="0.35">
      <c r="A41" s="64" t="s">
        <v>127</v>
      </c>
      <c r="B41" s="65">
        <v>390</v>
      </c>
    </row>
    <row r="42" spans="1:2" x14ac:dyDescent="0.35">
      <c r="A42" s="64" t="s">
        <v>114</v>
      </c>
      <c r="B42" s="65">
        <v>390</v>
      </c>
    </row>
    <row r="43" spans="1:2" x14ac:dyDescent="0.35">
      <c r="A43" s="64" t="s">
        <v>117</v>
      </c>
      <c r="B43" s="65">
        <v>290</v>
      </c>
    </row>
    <row r="44" spans="1:2" x14ac:dyDescent="0.35">
      <c r="A44" s="64" t="s">
        <v>116</v>
      </c>
      <c r="B44" s="65">
        <v>270</v>
      </c>
    </row>
    <row r="45" spans="1:2" x14ac:dyDescent="0.35">
      <c r="A45" s="64" t="s">
        <v>111</v>
      </c>
      <c r="B45" s="65">
        <v>180</v>
      </c>
    </row>
    <row r="46" spans="1:2" x14ac:dyDescent="0.35">
      <c r="A46" s="64" t="s">
        <v>124</v>
      </c>
      <c r="B46" s="65">
        <v>180</v>
      </c>
    </row>
    <row r="47" spans="1:2" x14ac:dyDescent="0.35">
      <c r="A47" s="64" t="s">
        <v>123</v>
      </c>
      <c r="B47" s="65">
        <v>135</v>
      </c>
    </row>
    <row r="48" spans="1:2" x14ac:dyDescent="0.35">
      <c r="A48" s="64" t="s">
        <v>128</v>
      </c>
      <c r="B48" s="65">
        <v>90</v>
      </c>
    </row>
    <row r="49" spans="1:2" x14ac:dyDescent="0.35">
      <c r="A49" s="64" t="s">
        <v>115</v>
      </c>
      <c r="B49" s="65">
        <v>90</v>
      </c>
    </row>
    <row r="50" spans="1:2" x14ac:dyDescent="0.35">
      <c r="A50" s="64" t="s">
        <v>119</v>
      </c>
      <c r="B50" s="65">
        <v>60</v>
      </c>
    </row>
    <row r="51" spans="1:2" x14ac:dyDescent="0.35">
      <c r="A51" s="64" t="s">
        <v>112</v>
      </c>
      <c r="B51" s="65">
        <v>30</v>
      </c>
    </row>
    <row r="52" spans="1:2" x14ac:dyDescent="0.35">
      <c r="A52" s="64" t="s">
        <v>125</v>
      </c>
      <c r="B52" s="65">
        <v>30</v>
      </c>
    </row>
    <row r="53" spans="1:2" x14ac:dyDescent="0.35">
      <c r="A53" s="64" t="s">
        <v>67</v>
      </c>
      <c r="B53" s="65"/>
    </row>
    <row r="54" spans="1:2" x14ac:dyDescent="0.35">
      <c r="A54" s="64" t="s">
        <v>68</v>
      </c>
      <c r="B54" s="65">
        <v>135872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C980-E66C-45D4-B957-5F30FFFA3A11}">
  <sheetPr codeName="Hoja6">
    <tabColor theme="0" tint="-0.249977111117893"/>
  </sheetPr>
  <dimension ref="A1:F400"/>
  <sheetViews>
    <sheetView showGridLines="0" workbookViewId="0">
      <selection activeCell="E4" sqref="E4"/>
    </sheetView>
  </sheetViews>
  <sheetFormatPr baseColWidth="10" defaultRowHeight="14.5" x14ac:dyDescent="0.35"/>
  <cols>
    <col min="1" max="1" width="17" bestFit="1" customWidth="1"/>
    <col min="2" max="2" width="28.453125" customWidth="1"/>
    <col min="3" max="3" width="15.26953125" customWidth="1"/>
    <col min="5" max="5" width="10.90625" style="10"/>
  </cols>
  <sheetData>
    <row r="1" spans="1:6" x14ac:dyDescent="0.35">
      <c r="A1" s="107" t="s">
        <v>56</v>
      </c>
      <c r="B1" s="108" t="s">
        <v>58</v>
      </c>
      <c r="C1" s="108" t="s">
        <v>55</v>
      </c>
      <c r="D1" s="108" t="s">
        <v>1</v>
      </c>
      <c r="E1" s="108" t="s">
        <v>32</v>
      </c>
      <c r="F1" s="105" t="s">
        <v>57</v>
      </c>
    </row>
    <row r="2" spans="1:6" x14ac:dyDescent="0.35">
      <c r="A2" s="33" t="s">
        <v>59</v>
      </c>
      <c r="B2" s="34"/>
      <c r="C2" s="34"/>
      <c r="D2" s="35">
        <v>43101</v>
      </c>
      <c r="E2" s="109" t="str">
        <f>TEXT(D2,"mmmmmmmmmmmmm")</f>
        <v>enero</v>
      </c>
      <c r="F2" s="36">
        <v>5000</v>
      </c>
    </row>
    <row r="3" spans="1:6" x14ac:dyDescent="0.35">
      <c r="A3" s="33" t="s">
        <v>36</v>
      </c>
      <c r="B3" s="34"/>
      <c r="C3" s="34"/>
      <c r="D3" s="35">
        <v>43102</v>
      </c>
      <c r="E3" s="109" t="str">
        <f t="shared" ref="E3:E11" si="0">TEXT(D3,"mmmmmmmmmmmmm")</f>
        <v>enero</v>
      </c>
      <c r="F3" s="36">
        <v>500</v>
      </c>
    </row>
    <row r="4" spans="1:6" x14ac:dyDescent="0.35">
      <c r="A4" s="33" t="s">
        <v>36</v>
      </c>
      <c r="B4" s="34"/>
      <c r="C4" s="34"/>
      <c r="D4" s="35">
        <v>43103</v>
      </c>
      <c r="E4" s="109" t="str">
        <f t="shared" si="0"/>
        <v>enero</v>
      </c>
      <c r="F4" s="36">
        <v>1000</v>
      </c>
    </row>
    <row r="5" spans="1:6" x14ac:dyDescent="0.35">
      <c r="A5" s="33" t="s">
        <v>39</v>
      </c>
      <c r="B5" s="34"/>
      <c r="C5" s="34"/>
      <c r="D5" s="35">
        <v>43104</v>
      </c>
      <c r="E5" s="109" t="str">
        <f t="shared" si="0"/>
        <v>enero</v>
      </c>
      <c r="F5" s="36">
        <v>80</v>
      </c>
    </row>
    <row r="6" spans="1:6" x14ac:dyDescent="0.35">
      <c r="A6" s="33" t="s">
        <v>39</v>
      </c>
      <c r="B6" s="34"/>
      <c r="C6" s="34"/>
      <c r="D6" s="35">
        <v>43105</v>
      </c>
      <c r="E6" s="109" t="str">
        <f t="shared" si="0"/>
        <v>enero</v>
      </c>
      <c r="F6" s="36">
        <v>60</v>
      </c>
    </row>
    <row r="7" spans="1:6" x14ac:dyDescent="0.35">
      <c r="A7" s="33" t="s">
        <v>60</v>
      </c>
      <c r="B7" s="34"/>
      <c r="C7" s="34"/>
      <c r="D7" s="35">
        <v>43106</v>
      </c>
      <c r="E7" s="109" t="str">
        <f t="shared" si="0"/>
        <v>enero</v>
      </c>
      <c r="F7" s="36">
        <v>40</v>
      </c>
    </row>
    <row r="8" spans="1:6" x14ac:dyDescent="0.35">
      <c r="A8" s="33" t="s">
        <v>61</v>
      </c>
      <c r="B8" s="34"/>
      <c r="C8" s="34"/>
      <c r="D8" s="35">
        <v>43107</v>
      </c>
      <c r="E8" s="109" t="str">
        <f t="shared" si="0"/>
        <v>enero</v>
      </c>
      <c r="F8" s="36">
        <v>100</v>
      </c>
    </row>
    <row r="9" spans="1:6" x14ac:dyDescent="0.35">
      <c r="A9" s="33" t="s">
        <v>61</v>
      </c>
      <c r="B9" s="34"/>
      <c r="C9" s="34"/>
      <c r="D9" s="35">
        <v>43108</v>
      </c>
      <c r="E9" s="109" t="str">
        <f t="shared" si="0"/>
        <v>enero</v>
      </c>
      <c r="F9" s="36">
        <v>500</v>
      </c>
    </row>
    <row r="10" spans="1:6" x14ac:dyDescent="0.35">
      <c r="A10" s="33" t="s">
        <v>62</v>
      </c>
      <c r="B10" s="34"/>
      <c r="C10" s="34"/>
      <c r="D10" s="35">
        <v>43108</v>
      </c>
      <c r="E10" s="109" t="str">
        <f t="shared" si="0"/>
        <v>enero</v>
      </c>
      <c r="F10" s="36">
        <v>50</v>
      </c>
    </row>
    <row r="11" spans="1:6" x14ac:dyDescent="0.35">
      <c r="A11" s="33" t="s">
        <v>62</v>
      </c>
      <c r="B11" s="34"/>
      <c r="C11" s="34"/>
      <c r="D11" s="35">
        <v>43108</v>
      </c>
      <c r="E11" s="109" t="str">
        <f t="shared" si="0"/>
        <v>enero</v>
      </c>
      <c r="F11" s="36">
        <v>300</v>
      </c>
    </row>
    <row r="12" spans="1:6" x14ac:dyDescent="0.35">
      <c r="A12" s="33" t="s">
        <v>59</v>
      </c>
      <c r="B12" s="34"/>
      <c r="C12" s="34"/>
      <c r="D12" s="35">
        <v>43133</v>
      </c>
      <c r="E12" s="109" t="str">
        <f>TEXT(D12,"mmmmmmmmmmmmm")</f>
        <v>febrero</v>
      </c>
      <c r="F12" s="36">
        <v>4500</v>
      </c>
    </row>
    <row r="13" spans="1:6" x14ac:dyDescent="0.35">
      <c r="A13" s="33" t="s">
        <v>36</v>
      </c>
      <c r="B13" s="34"/>
      <c r="C13" s="34"/>
      <c r="D13" s="35">
        <v>43133</v>
      </c>
      <c r="E13" s="109" t="str">
        <f t="shared" ref="E13:E21" si="1">TEXT(D13,"mmmmmmmmmmmmm")</f>
        <v>febrero</v>
      </c>
      <c r="F13" s="36">
        <v>300</v>
      </c>
    </row>
    <row r="14" spans="1:6" x14ac:dyDescent="0.35">
      <c r="A14" s="33" t="s">
        <v>36</v>
      </c>
      <c r="B14" s="34"/>
      <c r="C14" s="34"/>
      <c r="D14" s="35">
        <v>43134</v>
      </c>
      <c r="E14" s="109" t="str">
        <f t="shared" si="1"/>
        <v>febrero</v>
      </c>
      <c r="F14" s="36">
        <v>1000</v>
      </c>
    </row>
    <row r="15" spans="1:6" x14ac:dyDescent="0.35">
      <c r="A15" s="33" t="s">
        <v>39</v>
      </c>
      <c r="B15" s="34"/>
      <c r="C15" s="34"/>
      <c r="D15" s="35">
        <v>43135</v>
      </c>
      <c r="E15" s="109" t="str">
        <f t="shared" si="1"/>
        <v>febrero</v>
      </c>
      <c r="F15" s="36">
        <v>80</v>
      </c>
    </row>
    <row r="16" spans="1:6" x14ac:dyDescent="0.35">
      <c r="A16" s="33" t="s">
        <v>39</v>
      </c>
      <c r="B16" s="34"/>
      <c r="C16" s="34"/>
      <c r="D16" s="35">
        <v>43136</v>
      </c>
      <c r="E16" s="109" t="str">
        <f t="shared" si="1"/>
        <v>febrero</v>
      </c>
      <c r="F16" s="36">
        <v>20</v>
      </c>
    </row>
    <row r="17" spans="1:6" x14ac:dyDescent="0.35">
      <c r="A17" s="33" t="s">
        <v>60</v>
      </c>
      <c r="B17" s="34"/>
      <c r="C17" s="34"/>
      <c r="D17" s="35">
        <v>43137</v>
      </c>
      <c r="E17" s="109" t="str">
        <f t="shared" si="1"/>
        <v>febrero</v>
      </c>
      <c r="F17" s="36">
        <v>80</v>
      </c>
    </row>
    <row r="18" spans="1:6" x14ac:dyDescent="0.35">
      <c r="A18" s="33" t="s">
        <v>61</v>
      </c>
      <c r="B18" s="34"/>
      <c r="C18" s="34"/>
      <c r="D18" s="35">
        <v>43138</v>
      </c>
      <c r="E18" s="109" t="str">
        <f t="shared" si="1"/>
        <v>febrero</v>
      </c>
      <c r="F18" s="36">
        <v>500</v>
      </c>
    </row>
    <row r="19" spans="1:6" x14ac:dyDescent="0.35">
      <c r="A19" s="33" t="s">
        <v>61</v>
      </c>
      <c r="B19" s="34"/>
      <c r="C19" s="34"/>
      <c r="D19" s="35">
        <v>43139</v>
      </c>
      <c r="E19" s="109" t="str">
        <f t="shared" si="1"/>
        <v>febrero</v>
      </c>
      <c r="F19" s="36">
        <v>500</v>
      </c>
    </row>
    <row r="20" spans="1:6" x14ac:dyDescent="0.35">
      <c r="A20" s="33" t="s">
        <v>62</v>
      </c>
      <c r="B20" s="34"/>
      <c r="C20" s="34"/>
      <c r="D20" s="35">
        <v>43139</v>
      </c>
      <c r="E20" s="109" t="str">
        <f t="shared" si="1"/>
        <v>febrero</v>
      </c>
      <c r="F20" s="36">
        <v>50</v>
      </c>
    </row>
    <row r="21" spans="1:6" x14ac:dyDescent="0.35">
      <c r="A21" s="33" t="s">
        <v>62</v>
      </c>
      <c r="B21" s="34"/>
      <c r="C21" s="34"/>
      <c r="D21" s="35">
        <v>43139</v>
      </c>
      <c r="E21" s="109" t="str">
        <f t="shared" si="1"/>
        <v>febrero</v>
      </c>
      <c r="F21" s="36">
        <v>500</v>
      </c>
    </row>
    <row r="22" spans="1:6" x14ac:dyDescent="0.35">
      <c r="A22" s="33" t="s">
        <v>59</v>
      </c>
      <c r="B22" s="34"/>
      <c r="C22" s="34"/>
      <c r="D22" s="35">
        <v>43162</v>
      </c>
      <c r="E22" s="109" t="str">
        <f>TEXT(D22,"mmmmmmmmmmmmm")</f>
        <v>marzo</v>
      </c>
      <c r="F22" s="36">
        <v>6000</v>
      </c>
    </row>
    <row r="23" spans="1:6" x14ac:dyDescent="0.35">
      <c r="A23" s="33" t="s">
        <v>36</v>
      </c>
      <c r="B23" s="34"/>
      <c r="C23" s="34"/>
      <c r="D23" s="35">
        <v>43162</v>
      </c>
      <c r="E23" s="109" t="str">
        <f t="shared" ref="E23:E31" si="2">TEXT(D23,"mmmmmmmmmmmmm")</f>
        <v>marzo</v>
      </c>
      <c r="F23" s="36">
        <v>300</v>
      </c>
    </row>
    <row r="24" spans="1:6" x14ac:dyDescent="0.35">
      <c r="A24" s="33" t="s">
        <v>36</v>
      </c>
      <c r="B24" s="34"/>
      <c r="C24" s="34"/>
      <c r="D24" s="35">
        <v>43162</v>
      </c>
      <c r="E24" s="109" t="str">
        <f t="shared" si="2"/>
        <v>marzo</v>
      </c>
      <c r="F24" s="36">
        <v>2000</v>
      </c>
    </row>
    <row r="25" spans="1:6" x14ac:dyDescent="0.35">
      <c r="A25" s="33" t="s">
        <v>39</v>
      </c>
      <c r="B25" s="34"/>
      <c r="C25" s="34"/>
      <c r="D25" s="35">
        <v>43163</v>
      </c>
      <c r="E25" s="109" t="str">
        <f t="shared" si="2"/>
        <v>marzo</v>
      </c>
      <c r="F25" s="36">
        <v>80</v>
      </c>
    </row>
    <row r="26" spans="1:6" x14ac:dyDescent="0.35">
      <c r="A26" s="33" t="s">
        <v>39</v>
      </c>
      <c r="B26" s="34"/>
      <c r="C26" s="34"/>
      <c r="D26" s="35">
        <v>43164</v>
      </c>
      <c r="E26" s="109" t="str">
        <f t="shared" si="2"/>
        <v>marzo</v>
      </c>
      <c r="F26" s="36">
        <v>20</v>
      </c>
    </row>
    <row r="27" spans="1:6" x14ac:dyDescent="0.35">
      <c r="A27" s="33" t="s">
        <v>60</v>
      </c>
      <c r="B27" s="34"/>
      <c r="C27" s="34"/>
      <c r="D27" s="35">
        <v>43165</v>
      </c>
      <c r="E27" s="109" t="str">
        <f t="shared" si="2"/>
        <v>marzo</v>
      </c>
      <c r="F27" s="36">
        <v>70</v>
      </c>
    </row>
    <row r="28" spans="1:6" x14ac:dyDescent="0.35">
      <c r="A28" s="33" t="s">
        <v>61</v>
      </c>
      <c r="B28" s="34"/>
      <c r="C28" s="34"/>
      <c r="D28" s="35">
        <v>43166</v>
      </c>
      <c r="E28" s="109" t="str">
        <f t="shared" si="2"/>
        <v>marzo</v>
      </c>
      <c r="F28" s="36">
        <v>500</v>
      </c>
    </row>
    <row r="29" spans="1:6" x14ac:dyDescent="0.35">
      <c r="A29" s="33" t="s">
        <v>61</v>
      </c>
      <c r="B29" s="34"/>
      <c r="C29" s="34"/>
      <c r="D29" s="35">
        <v>43167</v>
      </c>
      <c r="E29" s="109" t="str">
        <f t="shared" si="2"/>
        <v>marzo</v>
      </c>
      <c r="F29" s="36">
        <v>1000</v>
      </c>
    </row>
    <row r="30" spans="1:6" x14ac:dyDescent="0.35">
      <c r="A30" s="33" t="s">
        <v>62</v>
      </c>
      <c r="B30" s="34"/>
      <c r="C30" s="34"/>
      <c r="D30" s="35">
        <v>43167</v>
      </c>
      <c r="E30" s="109" t="str">
        <f t="shared" si="2"/>
        <v>marzo</v>
      </c>
      <c r="F30" s="36">
        <v>50</v>
      </c>
    </row>
    <row r="31" spans="1:6" x14ac:dyDescent="0.35">
      <c r="A31" s="33" t="s">
        <v>62</v>
      </c>
      <c r="B31" s="34"/>
      <c r="C31" s="34"/>
      <c r="D31" s="35">
        <v>43167</v>
      </c>
      <c r="E31" s="109" t="str">
        <f t="shared" si="2"/>
        <v>marzo</v>
      </c>
      <c r="F31" s="36">
        <v>500</v>
      </c>
    </row>
    <row r="32" spans="1:6" x14ac:dyDescent="0.35">
      <c r="A32" s="33" t="s">
        <v>59</v>
      </c>
      <c r="B32" s="34"/>
      <c r="C32" s="34"/>
      <c r="D32" s="35">
        <v>43194</v>
      </c>
      <c r="E32" s="109" t="str">
        <f>TEXT(D32,"mmmmmmmmmmmmm")</f>
        <v>abril</v>
      </c>
      <c r="F32" s="36">
        <v>6500</v>
      </c>
    </row>
    <row r="33" spans="1:6" x14ac:dyDescent="0.35">
      <c r="A33" s="33" t="s">
        <v>36</v>
      </c>
      <c r="B33" s="34"/>
      <c r="C33" s="34"/>
      <c r="D33" s="35">
        <v>43194</v>
      </c>
      <c r="E33" s="109" t="str">
        <f t="shared" ref="E33:E41" si="3">TEXT(D33,"mmmmmmmmmmmmm")</f>
        <v>abril</v>
      </c>
      <c r="F33" s="36">
        <v>1000</v>
      </c>
    </row>
    <row r="34" spans="1:6" x14ac:dyDescent="0.35">
      <c r="A34" s="33" t="s">
        <v>36</v>
      </c>
      <c r="B34" s="34"/>
      <c r="C34" s="34"/>
      <c r="D34" s="35">
        <v>43193</v>
      </c>
      <c r="E34" s="109" t="str">
        <f t="shared" si="3"/>
        <v>abril</v>
      </c>
      <c r="F34" s="36">
        <v>1000</v>
      </c>
    </row>
    <row r="35" spans="1:6" x14ac:dyDescent="0.35">
      <c r="A35" s="33" t="s">
        <v>39</v>
      </c>
      <c r="B35" s="34"/>
      <c r="C35" s="34"/>
      <c r="D35" s="35">
        <v>43194</v>
      </c>
      <c r="E35" s="109" t="str">
        <f t="shared" si="3"/>
        <v>abril</v>
      </c>
      <c r="F35" s="36">
        <v>80</v>
      </c>
    </row>
    <row r="36" spans="1:6" x14ac:dyDescent="0.35">
      <c r="A36" s="33" t="s">
        <v>39</v>
      </c>
      <c r="B36" s="34"/>
      <c r="C36" s="34"/>
      <c r="D36" s="35">
        <v>43195</v>
      </c>
      <c r="E36" s="109" t="str">
        <f t="shared" si="3"/>
        <v>abril</v>
      </c>
      <c r="F36" s="36">
        <v>20</v>
      </c>
    </row>
    <row r="37" spans="1:6" x14ac:dyDescent="0.35">
      <c r="A37" s="33" t="s">
        <v>60</v>
      </c>
      <c r="B37" s="34"/>
      <c r="C37" s="34"/>
      <c r="D37" s="35">
        <v>43196</v>
      </c>
      <c r="E37" s="109" t="str">
        <f t="shared" si="3"/>
        <v>abril</v>
      </c>
      <c r="F37" s="36">
        <v>80</v>
      </c>
    </row>
    <row r="38" spans="1:6" x14ac:dyDescent="0.35">
      <c r="A38" s="33" t="s">
        <v>61</v>
      </c>
      <c r="B38" s="34"/>
      <c r="C38" s="34"/>
      <c r="D38" s="35">
        <v>43197</v>
      </c>
      <c r="E38" s="109" t="str">
        <f t="shared" si="3"/>
        <v>abril</v>
      </c>
      <c r="F38" s="36">
        <v>800</v>
      </c>
    </row>
    <row r="39" spans="1:6" x14ac:dyDescent="0.35">
      <c r="A39" s="33" t="s">
        <v>61</v>
      </c>
      <c r="B39" s="34"/>
      <c r="C39" s="34"/>
      <c r="D39" s="35">
        <v>43198</v>
      </c>
      <c r="E39" s="109" t="str">
        <f t="shared" si="3"/>
        <v>abril</v>
      </c>
      <c r="F39" s="36">
        <v>200</v>
      </c>
    </row>
    <row r="40" spans="1:6" x14ac:dyDescent="0.35">
      <c r="A40" s="33" t="s">
        <v>62</v>
      </c>
      <c r="B40" s="34"/>
      <c r="C40" s="34"/>
      <c r="D40" s="35">
        <v>43198</v>
      </c>
      <c r="E40" s="109" t="str">
        <f t="shared" si="3"/>
        <v>abril</v>
      </c>
      <c r="F40" s="36">
        <v>50</v>
      </c>
    </row>
    <row r="41" spans="1:6" x14ac:dyDescent="0.35">
      <c r="A41" s="33" t="s">
        <v>62</v>
      </c>
      <c r="B41" s="34"/>
      <c r="C41" s="34"/>
      <c r="D41" s="35">
        <v>43198</v>
      </c>
      <c r="E41" s="109" t="str">
        <f t="shared" si="3"/>
        <v>abril</v>
      </c>
      <c r="F41" s="36">
        <v>1000</v>
      </c>
    </row>
    <row r="42" spans="1:6" x14ac:dyDescent="0.35">
      <c r="A42" s="33" t="s">
        <v>59</v>
      </c>
      <c r="B42" s="34"/>
      <c r="C42" s="34"/>
      <c r="D42" s="35">
        <v>43225</v>
      </c>
      <c r="E42" s="109" t="str">
        <f>TEXT(D42,"mmmmmmmmmmmmm")</f>
        <v>mayo</v>
      </c>
      <c r="F42" s="36">
        <v>5000</v>
      </c>
    </row>
    <row r="43" spans="1:6" x14ac:dyDescent="0.35">
      <c r="A43" s="33" t="s">
        <v>36</v>
      </c>
      <c r="B43" s="34"/>
      <c r="C43" s="34"/>
      <c r="D43" s="35">
        <v>43225</v>
      </c>
      <c r="E43" s="109" t="str">
        <f t="shared" ref="E43:E51" si="4">TEXT(D43,"mmmmmmmmmmmmm")</f>
        <v>mayo</v>
      </c>
      <c r="F43" s="36">
        <v>100</v>
      </c>
    </row>
    <row r="44" spans="1:6" x14ac:dyDescent="0.35">
      <c r="A44" s="33" t="s">
        <v>36</v>
      </c>
      <c r="B44" s="34"/>
      <c r="C44" s="34"/>
      <c r="D44" s="35">
        <v>43223</v>
      </c>
      <c r="E44" s="109" t="str">
        <f t="shared" si="4"/>
        <v>mayo</v>
      </c>
      <c r="F44" s="36">
        <v>1000</v>
      </c>
    </row>
    <row r="45" spans="1:6" x14ac:dyDescent="0.35">
      <c r="A45" s="33" t="s">
        <v>39</v>
      </c>
      <c r="B45" s="34"/>
      <c r="C45" s="34"/>
      <c r="D45" s="35">
        <v>43225</v>
      </c>
      <c r="E45" s="109" t="str">
        <f t="shared" si="4"/>
        <v>mayo</v>
      </c>
      <c r="F45" s="36">
        <v>80</v>
      </c>
    </row>
    <row r="46" spans="1:6" x14ac:dyDescent="0.35">
      <c r="A46" s="33" t="s">
        <v>39</v>
      </c>
      <c r="B46" s="34"/>
      <c r="C46" s="34"/>
      <c r="D46" s="35">
        <v>43225</v>
      </c>
      <c r="E46" s="109" t="str">
        <f t="shared" si="4"/>
        <v>mayo</v>
      </c>
      <c r="F46" s="36">
        <v>60</v>
      </c>
    </row>
    <row r="47" spans="1:6" x14ac:dyDescent="0.35">
      <c r="A47" s="33" t="s">
        <v>60</v>
      </c>
      <c r="B47" s="34"/>
      <c r="C47" s="34"/>
      <c r="D47" s="35">
        <v>43226</v>
      </c>
      <c r="E47" s="109" t="str">
        <f t="shared" si="4"/>
        <v>mayo</v>
      </c>
      <c r="F47" s="36">
        <v>100</v>
      </c>
    </row>
    <row r="48" spans="1:6" x14ac:dyDescent="0.35">
      <c r="A48" s="33" t="s">
        <v>61</v>
      </c>
      <c r="B48" s="34"/>
      <c r="C48" s="34"/>
      <c r="D48" s="35">
        <v>43227</v>
      </c>
      <c r="E48" s="109" t="str">
        <f t="shared" si="4"/>
        <v>mayo</v>
      </c>
      <c r="F48" s="36">
        <v>500</v>
      </c>
    </row>
    <row r="49" spans="1:6" x14ac:dyDescent="0.35">
      <c r="A49" s="33" t="s">
        <v>61</v>
      </c>
      <c r="B49" s="34"/>
      <c r="C49" s="34"/>
      <c r="D49" s="35">
        <v>43228</v>
      </c>
      <c r="E49" s="109" t="str">
        <f t="shared" si="4"/>
        <v>mayo</v>
      </c>
      <c r="F49" s="36">
        <v>200</v>
      </c>
    </row>
    <row r="50" spans="1:6" x14ac:dyDescent="0.35">
      <c r="A50" s="33" t="s">
        <v>62</v>
      </c>
      <c r="B50" s="34"/>
      <c r="C50" s="34"/>
      <c r="D50" s="35">
        <v>43228</v>
      </c>
      <c r="E50" s="109" t="str">
        <f t="shared" si="4"/>
        <v>mayo</v>
      </c>
      <c r="F50" s="36">
        <v>100</v>
      </c>
    </row>
    <row r="51" spans="1:6" x14ac:dyDescent="0.35">
      <c r="A51" s="33" t="s">
        <v>62</v>
      </c>
      <c r="B51" s="34"/>
      <c r="C51" s="34"/>
      <c r="D51" s="35">
        <v>43228</v>
      </c>
      <c r="E51" s="109" t="str">
        <f t="shared" si="4"/>
        <v>mayo</v>
      </c>
      <c r="F51" s="36">
        <v>1000</v>
      </c>
    </row>
    <row r="52" spans="1:6" x14ac:dyDescent="0.35">
      <c r="A52" s="33" t="s">
        <v>59</v>
      </c>
      <c r="B52" s="34"/>
      <c r="C52" s="34"/>
      <c r="D52" s="35">
        <v>43257</v>
      </c>
      <c r="E52" s="109" t="str">
        <f>TEXT(D52,"mmmmmmmmmmmmm")</f>
        <v>junio</v>
      </c>
      <c r="F52" s="36">
        <v>5500</v>
      </c>
    </row>
    <row r="53" spans="1:6" x14ac:dyDescent="0.35">
      <c r="A53" s="33" t="s">
        <v>36</v>
      </c>
      <c r="B53" s="34"/>
      <c r="C53" s="34"/>
      <c r="D53" s="35">
        <v>43257</v>
      </c>
      <c r="E53" s="109" t="str">
        <f t="shared" ref="E53:E61" si="5">TEXT(D53,"mmmmmmmmmmmmm")</f>
        <v>junio</v>
      </c>
      <c r="F53" s="36">
        <v>500</v>
      </c>
    </row>
    <row r="54" spans="1:6" x14ac:dyDescent="0.35">
      <c r="A54" s="33" t="s">
        <v>36</v>
      </c>
      <c r="B54" s="34"/>
      <c r="C54" s="34"/>
      <c r="D54" s="35">
        <v>43254</v>
      </c>
      <c r="E54" s="109" t="str">
        <f t="shared" si="5"/>
        <v>junio</v>
      </c>
      <c r="F54" s="36">
        <v>800</v>
      </c>
    </row>
    <row r="55" spans="1:6" x14ac:dyDescent="0.35">
      <c r="A55" s="33" t="s">
        <v>39</v>
      </c>
      <c r="B55" s="34"/>
      <c r="C55" s="34"/>
      <c r="D55" s="35">
        <v>43257</v>
      </c>
      <c r="E55" s="109" t="str">
        <f t="shared" si="5"/>
        <v>junio</v>
      </c>
      <c r="F55" s="36">
        <v>120</v>
      </c>
    </row>
    <row r="56" spans="1:6" x14ac:dyDescent="0.35">
      <c r="A56" s="33" t="s">
        <v>39</v>
      </c>
      <c r="B56" s="34"/>
      <c r="C56" s="34"/>
      <c r="D56" s="35">
        <v>43256</v>
      </c>
      <c r="E56" s="109" t="str">
        <f t="shared" si="5"/>
        <v>junio</v>
      </c>
      <c r="F56" s="36">
        <v>20</v>
      </c>
    </row>
    <row r="57" spans="1:6" x14ac:dyDescent="0.35">
      <c r="A57" s="33" t="s">
        <v>60</v>
      </c>
      <c r="B57" s="34"/>
      <c r="C57" s="34"/>
      <c r="D57" s="35">
        <v>43257</v>
      </c>
      <c r="E57" s="109" t="str">
        <f t="shared" si="5"/>
        <v>junio</v>
      </c>
      <c r="F57" s="36">
        <v>200</v>
      </c>
    </row>
    <row r="58" spans="1:6" x14ac:dyDescent="0.35">
      <c r="A58" s="33" t="s">
        <v>61</v>
      </c>
      <c r="B58" s="34"/>
      <c r="C58" s="34"/>
      <c r="D58" s="35">
        <v>43258</v>
      </c>
      <c r="E58" s="109" t="str">
        <f t="shared" si="5"/>
        <v>junio</v>
      </c>
      <c r="F58" s="36">
        <v>1000</v>
      </c>
    </row>
    <row r="59" spans="1:6" x14ac:dyDescent="0.35">
      <c r="A59" s="33" t="s">
        <v>61</v>
      </c>
      <c r="B59" s="34"/>
      <c r="C59" s="34"/>
      <c r="D59" s="35">
        <v>43259</v>
      </c>
      <c r="E59" s="109" t="str">
        <f t="shared" si="5"/>
        <v>junio</v>
      </c>
      <c r="F59" s="36">
        <v>200</v>
      </c>
    </row>
    <row r="60" spans="1:6" x14ac:dyDescent="0.35">
      <c r="A60" s="33" t="s">
        <v>62</v>
      </c>
      <c r="B60" s="34"/>
      <c r="C60" s="34"/>
      <c r="D60" s="35">
        <v>43259</v>
      </c>
      <c r="E60" s="109" t="str">
        <f t="shared" si="5"/>
        <v>junio</v>
      </c>
      <c r="F60" s="36">
        <v>600</v>
      </c>
    </row>
    <row r="61" spans="1:6" x14ac:dyDescent="0.35">
      <c r="A61" s="33" t="s">
        <v>62</v>
      </c>
      <c r="B61" s="34"/>
      <c r="C61" s="34"/>
      <c r="D61" s="35">
        <v>43259</v>
      </c>
      <c r="E61" s="109" t="str">
        <f t="shared" si="5"/>
        <v>junio</v>
      </c>
      <c r="F61" s="36">
        <v>1200</v>
      </c>
    </row>
    <row r="62" spans="1:6" x14ac:dyDescent="0.35">
      <c r="A62" s="33" t="s">
        <v>59</v>
      </c>
      <c r="B62" s="34"/>
      <c r="C62" s="34"/>
      <c r="D62" s="35">
        <v>43288</v>
      </c>
      <c r="E62" s="109" t="str">
        <f>TEXT(D62,"mmmmmmmmmmmmm")</f>
        <v>julio</v>
      </c>
      <c r="F62" s="36">
        <v>5000</v>
      </c>
    </row>
    <row r="63" spans="1:6" x14ac:dyDescent="0.35">
      <c r="A63" s="33" t="s">
        <v>36</v>
      </c>
      <c r="B63" s="34"/>
      <c r="C63" s="34"/>
      <c r="D63" s="35">
        <v>43288</v>
      </c>
      <c r="E63" s="109" t="str">
        <f t="shared" ref="E63:E71" si="6">TEXT(D63,"mmmmmmmmmmmmm")</f>
        <v>julio</v>
      </c>
      <c r="F63" s="36">
        <v>500</v>
      </c>
    </row>
    <row r="64" spans="1:6" x14ac:dyDescent="0.35">
      <c r="A64" s="33" t="s">
        <v>36</v>
      </c>
      <c r="B64" s="34"/>
      <c r="C64" s="34"/>
      <c r="D64" s="35">
        <v>43284</v>
      </c>
      <c r="E64" s="109" t="str">
        <f t="shared" si="6"/>
        <v>julio</v>
      </c>
      <c r="F64" s="36">
        <v>50</v>
      </c>
    </row>
    <row r="65" spans="1:6" x14ac:dyDescent="0.35">
      <c r="A65" s="33" t="s">
        <v>39</v>
      </c>
      <c r="B65" s="34"/>
      <c r="C65" s="34"/>
      <c r="D65" s="35">
        <v>43288</v>
      </c>
      <c r="E65" s="109" t="str">
        <f t="shared" si="6"/>
        <v>julio</v>
      </c>
      <c r="F65" s="36">
        <v>120</v>
      </c>
    </row>
    <row r="66" spans="1:6" x14ac:dyDescent="0.35">
      <c r="A66" s="33" t="s">
        <v>39</v>
      </c>
      <c r="B66" s="34"/>
      <c r="C66" s="34"/>
      <c r="D66" s="35">
        <v>43286</v>
      </c>
      <c r="E66" s="109" t="str">
        <f t="shared" si="6"/>
        <v>julio</v>
      </c>
      <c r="F66" s="36">
        <v>20</v>
      </c>
    </row>
    <row r="67" spans="1:6" x14ac:dyDescent="0.35">
      <c r="A67" s="33" t="s">
        <v>60</v>
      </c>
      <c r="B67" s="34"/>
      <c r="C67" s="34"/>
      <c r="D67" s="35">
        <v>43288</v>
      </c>
      <c r="E67" s="109" t="str">
        <f t="shared" si="6"/>
        <v>julio</v>
      </c>
      <c r="F67" s="36">
        <v>200</v>
      </c>
    </row>
    <row r="68" spans="1:6" x14ac:dyDescent="0.35">
      <c r="A68" s="33" t="s">
        <v>61</v>
      </c>
      <c r="B68" s="34"/>
      <c r="C68" s="34"/>
      <c r="D68" s="35">
        <v>43288</v>
      </c>
      <c r="E68" s="109" t="str">
        <f t="shared" si="6"/>
        <v>julio</v>
      </c>
      <c r="F68" s="36">
        <v>500</v>
      </c>
    </row>
    <row r="69" spans="1:6" x14ac:dyDescent="0.35">
      <c r="A69" s="33" t="s">
        <v>61</v>
      </c>
      <c r="B69" s="34"/>
      <c r="C69" s="34"/>
      <c r="D69" s="35">
        <v>43289</v>
      </c>
      <c r="E69" s="109" t="str">
        <f t="shared" si="6"/>
        <v>julio</v>
      </c>
      <c r="F69" s="36">
        <v>200</v>
      </c>
    </row>
    <row r="70" spans="1:6" x14ac:dyDescent="0.35">
      <c r="A70" s="33" t="s">
        <v>62</v>
      </c>
      <c r="B70" s="34"/>
      <c r="C70" s="34"/>
      <c r="D70" s="35">
        <v>43289</v>
      </c>
      <c r="E70" s="109" t="str">
        <f t="shared" si="6"/>
        <v>julio</v>
      </c>
      <c r="F70" s="36">
        <v>600</v>
      </c>
    </row>
    <row r="71" spans="1:6" x14ac:dyDescent="0.35">
      <c r="A71" s="33" t="s">
        <v>62</v>
      </c>
      <c r="B71" s="34"/>
      <c r="C71" s="34"/>
      <c r="D71" s="35">
        <v>43289</v>
      </c>
      <c r="E71" s="109" t="str">
        <f t="shared" si="6"/>
        <v>julio</v>
      </c>
      <c r="F71" s="36">
        <v>600</v>
      </c>
    </row>
    <row r="72" spans="1:6" x14ac:dyDescent="0.35">
      <c r="A72" s="33" t="s">
        <v>59</v>
      </c>
      <c r="B72" s="34"/>
      <c r="C72" s="34"/>
      <c r="D72" s="35">
        <v>43320</v>
      </c>
      <c r="E72" s="109" t="str">
        <f>TEXT(D72,"mmmmmmmmmmmmm")</f>
        <v>agosto</v>
      </c>
      <c r="F72" s="36">
        <v>6000</v>
      </c>
    </row>
    <row r="73" spans="1:6" x14ac:dyDescent="0.35">
      <c r="A73" s="33" t="s">
        <v>36</v>
      </c>
      <c r="B73" s="34"/>
      <c r="C73" s="34"/>
      <c r="D73" s="35">
        <v>43320</v>
      </c>
      <c r="E73" s="109" t="str">
        <f t="shared" ref="E73:E81" si="7">TEXT(D73,"mmmmmmmmmmmmm")</f>
        <v>agosto</v>
      </c>
      <c r="F73" s="36">
        <v>500</v>
      </c>
    </row>
    <row r="74" spans="1:6" x14ac:dyDescent="0.35">
      <c r="A74" s="33" t="s">
        <v>36</v>
      </c>
      <c r="B74" s="34"/>
      <c r="C74" s="34"/>
      <c r="D74" s="35">
        <v>43315</v>
      </c>
      <c r="E74" s="109" t="str">
        <f t="shared" si="7"/>
        <v>agosto</v>
      </c>
      <c r="F74" s="36">
        <v>1200</v>
      </c>
    </row>
    <row r="75" spans="1:6" x14ac:dyDescent="0.35">
      <c r="A75" s="33" t="s">
        <v>39</v>
      </c>
      <c r="B75" s="34"/>
      <c r="C75" s="34"/>
      <c r="D75" s="35">
        <v>43320</v>
      </c>
      <c r="E75" s="109" t="str">
        <f t="shared" si="7"/>
        <v>agosto</v>
      </c>
      <c r="F75" s="36">
        <v>120</v>
      </c>
    </row>
    <row r="76" spans="1:6" x14ac:dyDescent="0.35">
      <c r="A76" s="33" t="s">
        <v>39</v>
      </c>
      <c r="B76" s="34"/>
      <c r="C76" s="34"/>
      <c r="D76" s="35">
        <v>43317</v>
      </c>
      <c r="E76" s="109" t="str">
        <f t="shared" si="7"/>
        <v>agosto</v>
      </c>
      <c r="F76" s="36">
        <v>60</v>
      </c>
    </row>
    <row r="77" spans="1:6" x14ac:dyDescent="0.35">
      <c r="A77" s="33" t="s">
        <v>60</v>
      </c>
      <c r="B77" s="34"/>
      <c r="C77" s="34"/>
      <c r="D77" s="35">
        <v>43320</v>
      </c>
      <c r="E77" s="109" t="str">
        <f t="shared" si="7"/>
        <v>agosto</v>
      </c>
      <c r="F77" s="36">
        <v>500</v>
      </c>
    </row>
    <row r="78" spans="1:6" x14ac:dyDescent="0.35">
      <c r="A78" s="33" t="s">
        <v>61</v>
      </c>
      <c r="B78" s="34"/>
      <c r="C78" s="34"/>
      <c r="D78" s="35">
        <v>43319</v>
      </c>
      <c r="E78" s="109" t="str">
        <f t="shared" si="7"/>
        <v>agosto</v>
      </c>
      <c r="F78" s="36">
        <v>800</v>
      </c>
    </row>
    <row r="79" spans="1:6" x14ac:dyDescent="0.35">
      <c r="A79" s="33" t="s">
        <v>61</v>
      </c>
      <c r="B79" s="34"/>
      <c r="C79" s="34"/>
      <c r="D79" s="35">
        <v>43320</v>
      </c>
      <c r="E79" s="109" t="str">
        <f t="shared" si="7"/>
        <v>agosto</v>
      </c>
      <c r="F79" s="36">
        <v>200</v>
      </c>
    </row>
    <row r="80" spans="1:6" x14ac:dyDescent="0.35">
      <c r="A80" s="33" t="s">
        <v>62</v>
      </c>
      <c r="B80" s="34"/>
      <c r="C80" s="34"/>
      <c r="D80" s="35">
        <v>43320</v>
      </c>
      <c r="E80" s="109" t="str">
        <f t="shared" si="7"/>
        <v>agosto</v>
      </c>
      <c r="F80" s="36">
        <v>1200</v>
      </c>
    </row>
    <row r="81" spans="1:6" x14ac:dyDescent="0.35">
      <c r="A81" s="33" t="s">
        <v>62</v>
      </c>
      <c r="B81" s="34"/>
      <c r="C81" s="34"/>
      <c r="D81" s="35">
        <v>43320</v>
      </c>
      <c r="E81" s="109" t="str">
        <f t="shared" si="7"/>
        <v>agosto</v>
      </c>
      <c r="F81" s="36">
        <v>1200</v>
      </c>
    </row>
    <row r="82" spans="1:6" x14ac:dyDescent="0.35">
      <c r="A82" s="33" t="s">
        <v>59</v>
      </c>
      <c r="B82" s="34"/>
      <c r="C82" s="34"/>
      <c r="D82" s="35">
        <v>43352</v>
      </c>
      <c r="E82" s="109" t="str">
        <f>TEXT(D82,"mmmmmmmmmmmmm")</f>
        <v>septiembre</v>
      </c>
      <c r="F82" s="36">
        <v>4500</v>
      </c>
    </row>
    <row r="83" spans="1:6" x14ac:dyDescent="0.35">
      <c r="A83" s="33" t="s">
        <v>36</v>
      </c>
      <c r="B83" s="34"/>
      <c r="C83" s="34"/>
      <c r="D83" s="35">
        <v>43352</v>
      </c>
      <c r="E83" s="109" t="str">
        <f t="shared" ref="E83:E91" si="8">TEXT(D83,"mmmmmmmmmmmmm")</f>
        <v>septiembre</v>
      </c>
      <c r="F83" s="36">
        <v>500</v>
      </c>
    </row>
    <row r="84" spans="1:6" x14ac:dyDescent="0.35">
      <c r="A84" s="33" t="s">
        <v>36</v>
      </c>
      <c r="B84" s="34"/>
      <c r="C84" s="34"/>
      <c r="D84" s="35">
        <v>43346</v>
      </c>
      <c r="E84" s="109" t="str">
        <f t="shared" si="8"/>
        <v>septiembre</v>
      </c>
      <c r="F84" s="36">
        <v>800</v>
      </c>
    </row>
    <row r="85" spans="1:6" x14ac:dyDescent="0.35">
      <c r="A85" s="33" t="s">
        <v>39</v>
      </c>
      <c r="B85" s="34"/>
      <c r="C85" s="34"/>
      <c r="D85" s="35">
        <v>43352</v>
      </c>
      <c r="E85" s="109" t="str">
        <f t="shared" si="8"/>
        <v>septiembre</v>
      </c>
      <c r="F85" s="36">
        <v>240</v>
      </c>
    </row>
    <row r="86" spans="1:6" x14ac:dyDescent="0.35">
      <c r="A86" s="33" t="s">
        <v>39</v>
      </c>
      <c r="B86" s="34"/>
      <c r="C86" s="34"/>
      <c r="D86" s="35">
        <v>43348</v>
      </c>
      <c r="E86" s="109" t="str">
        <f t="shared" si="8"/>
        <v>septiembre</v>
      </c>
      <c r="F86" s="36">
        <v>20</v>
      </c>
    </row>
    <row r="87" spans="1:6" x14ac:dyDescent="0.35">
      <c r="A87" s="33" t="s">
        <v>60</v>
      </c>
      <c r="B87" s="34"/>
      <c r="C87" s="34"/>
      <c r="D87" s="35">
        <v>43352</v>
      </c>
      <c r="E87" s="109" t="str">
        <f t="shared" si="8"/>
        <v>septiembre</v>
      </c>
      <c r="F87" s="36">
        <v>100</v>
      </c>
    </row>
    <row r="88" spans="1:6" x14ac:dyDescent="0.35">
      <c r="A88" s="33" t="s">
        <v>61</v>
      </c>
      <c r="B88" s="34"/>
      <c r="C88" s="34"/>
      <c r="D88" s="35">
        <v>43350</v>
      </c>
      <c r="E88" s="109" t="str">
        <f t="shared" si="8"/>
        <v>septiembre</v>
      </c>
      <c r="F88" s="36">
        <v>600</v>
      </c>
    </row>
    <row r="89" spans="1:6" x14ac:dyDescent="0.35">
      <c r="A89" s="33" t="s">
        <v>61</v>
      </c>
      <c r="B89" s="34"/>
      <c r="C89" s="34"/>
      <c r="D89" s="35">
        <v>43351</v>
      </c>
      <c r="E89" s="109" t="str">
        <f t="shared" si="8"/>
        <v>septiembre</v>
      </c>
      <c r="F89" s="36">
        <v>200</v>
      </c>
    </row>
    <row r="90" spans="1:6" x14ac:dyDescent="0.35">
      <c r="A90" s="33" t="s">
        <v>62</v>
      </c>
      <c r="B90" s="34"/>
      <c r="C90" s="34"/>
      <c r="D90" s="35">
        <v>43351</v>
      </c>
      <c r="E90" s="109" t="str">
        <f t="shared" si="8"/>
        <v>septiembre</v>
      </c>
      <c r="F90" s="36">
        <v>600</v>
      </c>
    </row>
    <row r="91" spans="1:6" x14ac:dyDescent="0.35">
      <c r="A91" s="33" t="s">
        <v>62</v>
      </c>
      <c r="B91" s="34"/>
      <c r="C91" s="34"/>
      <c r="D91" s="35">
        <v>43351</v>
      </c>
      <c r="E91" s="109" t="str">
        <f t="shared" si="8"/>
        <v>septiembre</v>
      </c>
      <c r="F91" s="36">
        <v>500</v>
      </c>
    </row>
    <row r="92" spans="1:6" x14ac:dyDescent="0.35">
      <c r="A92" s="33" t="s">
        <v>59</v>
      </c>
      <c r="B92" s="34"/>
      <c r="C92" s="34"/>
      <c r="D92" s="35">
        <v>43383</v>
      </c>
      <c r="E92" s="109" t="str">
        <f>TEXT(D92,"mmmmmmmmmmmmm")</f>
        <v>octubre</v>
      </c>
      <c r="F92" s="36">
        <v>4500</v>
      </c>
    </row>
    <row r="93" spans="1:6" x14ac:dyDescent="0.35">
      <c r="A93" s="33" t="s">
        <v>36</v>
      </c>
      <c r="B93" s="34"/>
      <c r="C93" s="34"/>
      <c r="D93" s="35">
        <v>43383</v>
      </c>
      <c r="E93" s="109" t="str">
        <f t="shared" ref="E93:E101" si="9">TEXT(D93,"mmmmmmmmmmmmm")</f>
        <v>octubre</v>
      </c>
      <c r="F93" s="36">
        <v>500</v>
      </c>
    </row>
    <row r="94" spans="1:6" x14ac:dyDescent="0.35">
      <c r="A94" s="33" t="s">
        <v>36</v>
      </c>
      <c r="B94" s="34"/>
      <c r="C94" s="34"/>
      <c r="D94" s="35">
        <v>43376</v>
      </c>
      <c r="E94" s="109" t="str">
        <f t="shared" si="9"/>
        <v>octubre</v>
      </c>
      <c r="F94" s="36">
        <v>800</v>
      </c>
    </row>
    <row r="95" spans="1:6" x14ac:dyDescent="0.35">
      <c r="A95" s="33" t="s">
        <v>39</v>
      </c>
      <c r="B95" s="34"/>
      <c r="C95" s="34"/>
      <c r="D95" s="35">
        <v>43383</v>
      </c>
      <c r="E95" s="109" t="str">
        <f t="shared" si="9"/>
        <v>octubre</v>
      </c>
      <c r="F95" s="36">
        <v>240</v>
      </c>
    </row>
    <row r="96" spans="1:6" x14ac:dyDescent="0.35">
      <c r="A96" s="33" t="s">
        <v>39</v>
      </c>
      <c r="B96" s="34"/>
      <c r="C96" s="34"/>
      <c r="D96" s="35">
        <v>43378</v>
      </c>
      <c r="E96" s="109" t="str">
        <f t="shared" si="9"/>
        <v>octubre</v>
      </c>
      <c r="F96" s="36">
        <v>20</v>
      </c>
    </row>
    <row r="97" spans="1:6" x14ac:dyDescent="0.35">
      <c r="A97" s="33" t="s">
        <v>60</v>
      </c>
      <c r="B97" s="34"/>
      <c r="C97" s="34"/>
      <c r="D97" s="35">
        <v>43383</v>
      </c>
      <c r="E97" s="109" t="str">
        <f t="shared" si="9"/>
        <v>octubre</v>
      </c>
      <c r="F97" s="36">
        <v>100</v>
      </c>
    </row>
    <row r="98" spans="1:6" x14ac:dyDescent="0.35">
      <c r="A98" s="33" t="s">
        <v>61</v>
      </c>
      <c r="B98" s="34"/>
      <c r="C98" s="34"/>
      <c r="D98" s="35">
        <v>43380</v>
      </c>
      <c r="E98" s="109" t="str">
        <f t="shared" si="9"/>
        <v>octubre</v>
      </c>
      <c r="F98" s="36">
        <v>600</v>
      </c>
    </row>
    <row r="99" spans="1:6" x14ac:dyDescent="0.35">
      <c r="A99" s="33" t="s">
        <v>61</v>
      </c>
      <c r="B99" s="34"/>
      <c r="C99" s="34"/>
      <c r="D99" s="35">
        <v>43381</v>
      </c>
      <c r="E99" s="109" t="str">
        <f t="shared" si="9"/>
        <v>octubre</v>
      </c>
      <c r="F99" s="36">
        <v>200</v>
      </c>
    </row>
    <row r="100" spans="1:6" x14ac:dyDescent="0.35">
      <c r="A100" s="33" t="s">
        <v>62</v>
      </c>
      <c r="B100" s="34"/>
      <c r="C100" s="34"/>
      <c r="D100" s="35">
        <v>43381</v>
      </c>
      <c r="E100" s="109" t="str">
        <f t="shared" si="9"/>
        <v>octubre</v>
      </c>
      <c r="F100" s="36">
        <v>600</v>
      </c>
    </row>
    <row r="101" spans="1:6" x14ac:dyDescent="0.35">
      <c r="A101" s="33" t="s">
        <v>62</v>
      </c>
      <c r="B101" s="34"/>
      <c r="C101" s="34"/>
      <c r="D101" s="35">
        <v>43381</v>
      </c>
      <c r="E101" s="109" t="str">
        <f t="shared" si="9"/>
        <v>octubre</v>
      </c>
      <c r="F101" s="36">
        <v>500</v>
      </c>
    </row>
    <row r="102" spans="1:6" x14ac:dyDescent="0.35">
      <c r="A102" s="33" t="s">
        <v>59</v>
      </c>
      <c r="B102" s="34"/>
      <c r="C102" s="34"/>
      <c r="D102" s="35">
        <v>43415</v>
      </c>
      <c r="E102" s="109" t="str">
        <f>TEXT(D102,"mmmmmmmmmmmmm")</f>
        <v>noviembre</v>
      </c>
      <c r="F102" s="36">
        <v>4500</v>
      </c>
    </row>
    <row r="103" spans="1:6" x14ac:dyDescent="0.35">
      <c r="A103" s="33" t="s">
        <v>36</v>
      </c>
      <c r="B103" s="34"/>
      <c r="C103" s="34"/>
      <c r="D103" s="35">
        <v>43415</v>
      </c>
      <c r="E103" s="109" t="str">
        <f t="shared" ref="E103:E111" si="10">TEXT(D103,"mmmmmmmmmmmmm")</f>
        <v>noviembre</v>
      </c>
      <c r="F103" s="36">
        <v>500</v>
      </c>
    </row>
    <row r="104" spans="1:6" x14ac:dyDescent="0.35">
      <c r="A104" s="33" t="s">
        <v>36</v>
      </c>
      <c r="B104" s="34"/>
      <c r="C104" s="34"/>
      <c r="D104" s="35">
        <v>43407</v>
      </c>
      <c r="E104" s="109" t="str">
        <f t="shared" si="10"/>
        <v>noviembre</v>
      </c>
      <c r="F104" s="36">
        <v>800</v>
      </c>
    </row>
    <row r="105" spans="1:6" x14ac:dyDescent="0.35">
      <c r="A105" s="33" t="s">
        <v>39</v>
      </c>
      <c r="B105" s="34"/>
      <c r="C105" s="34"/>
      <c r="D105" s="35">
        <v>43415</v>
      </c>
      <c r="E105" s="109" t="str">
        <f t="shared" si="10"/>
        <v>noviembre</v>
      </c>
      <c r="F105" s="36">
        <v>240</v>
      </c>
    </row>
    <row r="106" spans="1:6" x14ac:dyDescent="0.35">
      <c r="A106" s="33" t="s">
        <v>39</v>
      </c>
      <c r="B106" s="34"/>
      <c r="C106" s="34"/>
      <c r="D106" s="35">
        <v>43409</v>
      </c>
      <c r="E106" s="109" t="str">
        <f t="shared" si="10"/>
        <v>noviembre</v>
      </c>
      <c r="F106" s="36">
        <v>20</v>
      </c>
    </row>
    <row r="107" spans="1:6" x14ac:dyDescent="0.35">
      <c r="A107" s="33" t="s">
        <v>60</v>
      </c>
      <c r="B107" s="34"/>
      <c r="C107" s="34"/>
      <c r="D107" s="35">
        <v>43415</v>
      </c>
      <c r="E107" s="109" t="str">
        <f t="shared" si="10"/>
        <v>noviembre</v>
      </c>
      <c r="F107" s="36">
        <v>100</v>
      </c>
    </row>
    <row r="108" spans="1:6" x14ac:dyDescent="0.35">
      <c r="A108" s="33" t="s">
        <v>61</v>
      </c>
      <c r="B108" s="34"/>
      <c r="C108" s="34"/>
      <c r="D108" s="35">
        <v>43411</v>
      </c>
      <c r="E108" s="109" t="str">
        <f t="shared" si="10"/>
        <v>noviembre</v>
      </c>
      <c r="F108" s="36">
        <v>600</v>
      </c>
    </row>
    <row r="109" spans="1:6" x14ac:dyDescent="0.35">
      <c r="A109" s="33" t="s">
        <v>61</v>
      </c>
      <c r="B109" s="34"/>
      <c r="C109" s="34"/>
      <c r="D109" s="35">
        <v>43412</v>
      </c>
      <c r="E109" s="109" t="str">
        <f t="shared" si="10"/>
        <v>noviembre</v>
      </c>
      <c r="F109" s="36">
        <v>200</v>
      </c>
    </row>
    <row r="110" spans="1:6" x14ac:dyDescent="0.35">
      <c r="A110" s="33" t="s">
        <v>62</v>
      </c>
      <c r="B110" s="34"/>
      <c r="C110" s="34"/>
      <c r="D110" s="35">
        <v>43412</v>
      </c>
      <c r="E110" s="109" t="str">
        <f t="shared" si="10"/>
        <v>noviembre</v>
      </c>
      <c r="F110" s="36">
        <v>600</v>
      </c>
    </row>
    <row r="111" spans="1:6" x14ac:dyDescent="0.35">
      <c r="A111" s="33" t="s">
        <v>62</v>
      </c>
      <c r="B111" s="34"/>
      <c r="C111" s="34"/>
      <c r="D111" s="35">
        <v>43412</v>
      </c>
      <c r="E111" s="109" t="str">
        <f t="shared" si="10"/>
        <v>noviembre</v>
      </c>
      <c r="F111" s="36">
        <v>500</v>
      </c>
    </row>
    <row r="112" spans="1:6" x14ac:dyDescent="0.35">
      <c r="A112" s="33" t="s">
        <v>59</v>
      </c>
      <c r="B112" s="34"/>
      <c r="C112" s="34"/>
      <c r="D112" s="35">
        <v>43446</v>
      </c>
      <c r="E112" s="109" t="str">
        <f>TEXT(D112,"mmmmmmmmmmmmm")</f>
        <v>diciembre</v>
      </c>
      <c r="F112" s="36">
        <v>4500</v>
      </c>
    </row>
    <row r="113" spans="1:6" x14ac:dyDescent="0.35">
      <c r="A113" s="33" t="s">
        <v>36</v>
      </c>
      <c r="B113" s="34"/>
      <c r="C113" s="34"/>
      <c r="D113" s="35">
        <v>43446</v>
      </c>
      <c r="E113" s="109" t="str">
        <f t="shared" ref="E113:E121" si="11">TEXT(D113,"mmmmmmmmmmmmm")</f>
        <v>diciembre</v>
      </c>
      <c r="F113" s="36">
        <v>500</v>
      </c>
    </row>
    <row r="114" spans="1:6" x14ac:dyDescent="0.35">
      <c r="A114" s="33" t="s">
        <v>36</v>
      </c>
      <c r="B114" s="34"/>
      <c r="C114" s="34"/>
      <c r="D114" s="35">
        <v>43437</v>
      </c>
      <c r="E114" s="109" t="str">
        <f t="shared" si="11"/>
        <v>diciembre</v>
      </c>
      <c r="F114" s="36">
        <v>800</v>
      </c>
    </row>
    <row r="115" spans="1:6" x14ac:dyDescent="0.35">
      <c r="A115" s="33" t="s">
        <v>39</v>
      </c>
      <c r="B115" s="34"/>
      <c r="C115" s="34"/>
      <c r="D115" s="35">
        <v>43446</v>
      </c>
      <c r="E115" s="109" t="str">
        <f t="shared" si="11"/>
        <v>diciembre</v>
      </c>
      <c r="F115" s="36">
        <v>240</v>
      </c>
    </row>
    <row r="116" spans="1:6" x14ac:dyDescent="0.35">
      <c r="A116" s="33" t="s">
        <v>39</v>
      </c>
      <c r="B116" s="34"/>
      <c r="C116" s="34"/>
      <c r="D116" s="35">
        <v>43439</v>
      </c>
      <c r="E116" s="109" t="str">
        <f t="shared" si="11"/>
        <v>diciembre</v>
      </c>
      <c r="F116" s="36">
        <v>20</v>
      </c>
    </row>
    <row r="117" spans="1:6" x14ac:dyDescent="0.35">
      <c r="A117" s="33" t="s">
        <v>60</v>
      </c>
      <c r="B117" s="34"/>
      <c r="C117" s="34"/>
      <c r="D117" s="35">
        <v>43446</v>
      </c>
      <c r="E117" s="109" t="str">
        <f t="shared" si="11"/>
        <v>diciembre</v>
      </c>
      <c r="F117" s="36">
        <v>100</v>
      </c>
    </row>
    <row r="118" spans="1:6" x14ac:dyDescent="0.35">
      <c r="A118" s="33" t="s">
        <v>61</v>
      </c>
      <c r="B118" s="34"/>
      <c r="C118" s="34"/>
      <c r="D118" s="35">
        <v>43441</v>
      </c>
      <c r="E118" s="109" t="str">
        <f t="shared" si="11"/>
        <v>diciembre</v>
      </c>
      <c r="F118" s="36">
        <v>600</v>
      </c>
    </row>
    <row r="119" spans="1:6" x14ac:dyDescent="0.35">
      <c r="A119" s="33" t="s">
        <v>61</v>
      </c>
      <c r="B119" s="34"/>
      <c r="C119" s="34"/>
      <c r="D119" s="35">
        <v>43442</v>
      </c>
      <c r="E119" s="109" t="str">
        <f t="shared" si="11"/>
        <v>diciembre</v>
      </c>
      <c r="F119" s="36">
        <v>200</v>
      </c>
    </row>
    <row r="120" spans="1:6" x14ac:dyDescent="0.35">
      <c r="A120" s="33" t="s">
        <v>62</v>
      </c>
      <c r="B120" s="34"/>
      <c r="C120" s="34"/>
      <c r="D120" s="35">
        <v>43442</v>
      </c>
      <c r="E120" s="109" t="str">
        <f t="shared" si="11"/>
        <v>diciembre</v>
      </c>
      <c r="F120" s="36">
        <v>600</v>
      </c>
    </row>
    <row r="121" spans="1:6" x14ac:dyDescent="0.35">
      <c r="A121" s="33" t="s">
        <v>62</v>
      </c>
      <c r="B121" s="34"/>
      <c r="C121" s="34"/>
      <c r="D121" s="35">
        <v>43442</v>
      </c>
      <c r="E121" s="109" t="str">
        <f t="shared" si="11"/>
        <v>diciembre</v>
      </c>
      <c r="F121" s="36">
        <v>500</v>
      </c>
    </row>
    <row r="122" spans="1:6" x14ac:dyDescent="0.35">
      <c r="A122" s="33"/>
      <c r="B122" s="34"/>
      <c r="C122" s="34"/>
      <c r="D122" s="34"/>
      <c r="E122" s="69"/>
      <c r="F122" s="37"/>
    </row>
    <row r="123" spans="1:6" x14ac:dyDescent="0.35">
      <c r="A123" s="33"/>
      <c r="B123" s="34"/>
      <c r="C123" s="34"/>
      <c r="D123" s="34"/>
      <c r="E123" s="69"/>
      <c r="F123" s="37"/>
    </row>
    <row r="124" spans="1:6" x14ac:dyDescent="0.35">
      <c r="A124" s="33"/>
      <c r="B124" s="34"/>
      <c r="C124" s="34"/>
      <c r="D124" s="34"/>
      <c r="E124" s="69"/>
      <c r="F124" s="37"/>
    </row>
    <row r="125" spans="1:6" x14ac:dyDescent="0.35">
      <c r="A125" s="33"/>
      <c r="B125" s="34"/>
      <c r="C125" s="34"/>
      <c r="D125" s="34"/>
      <c r="E125" s="69"/>
      <c r="F125" s="37"/>
    </row>
    <row r="126" spans="1:6" x14ac:dyDescent="0.35">
      <c r="A126" s="33"/>
      <c r="B126" s="34"/>
      <c r="C126" s="34"/>
      <c r="D126" s="34"/>
      <c r="E126" s="69"/>
      <c r="F126" s="37"/>
    </row>
    <row r="127" spans="1:6" x14ac:dyDescent="0.35">
      <c r="A127" s="33"/>
      <c r="B127" s="34"/>
      <c r="C127" s="34"/>
      <c r="D127" s="34"/>
      <c r="E127" s="69"/>
      <c r="F127" s="37"/>
    </row>
    <row r="128" spans="1:6" x14ac:dyDescent="0.35">
      <c r="A128" s="33"/>
      <c r="B128" s="34"/>
      <c r="C128" s="34"/>
      <c r="D128" s="34"/>
      <c r="E128" s="69"/>
      <c r="F128" s="37"/>
    </row>
    <row r="129" spans="1:6" x14ac:dyDescent="0.35">
      <c r="A129" s="33"/>
      <c r="B129" s="34"/>
      <c r="C129" s="34"/>
      <c r="D129" s="34"/>
      <c r="E129" s="69"/>
      <c r="F129" s="37"/>
    </row>
    <row r="130" spans="1:6" x14ac:dyDescent="0.35">
      <c r="A130" s="33"/>
      <c r="B130" s="34"/>
      <c r="C130" s="34"/>
      <c r="D130" s="34"/>
      <c r="E130" s="69"/>
      <c r="F130" s="37"/>
    </row>
    <row r="131" spans="1:6" x14ac:dyDescent="0.35">
      <c r="A131" s="33"/>
      <c r="B131" s="34"/>
      <c r="C131" s="34"/>
      <c r="D131" s="34"/>
      <c r="E131" s="69"/>
      <c r="F131" s="37"/>
    </row>
    <row r="132" spans="1:6" x14ac:dyDescent="0.35">
      <c r="A132" s="33"/>
      <c r="B132" s="34"/>
      <c r="C132" s="34"/>
      <c r="D132" s="34"/>
      <c r="E132" s="69"/>
      <c r="F132" s="37"/>
    </row>
    <row r="133" spans="1:6" x14ac:dyDescent="0.35">
      <c r="A133" s="33"/>
      <c r="B133" s="34"/>
      <c r="C133" s="34"/>
      <c r="D133" s="34"/>
      <c r="E133" s="69"/>
      <c r="F133" s="37"/>
    </row>
    <row r="134" spans="1:6" x14ac:dyDescent="0.35">
      <c r="A134" s="33"/>
      <c r="B134" s="34"/>
      <c r="C134" s="34"/>
      <c r="D134" s="34"/>
      <c r="E134" s="69"/>
      <c r="F134" s="37"/>
    </row>
    <row r="135" spans="1:6" x14ac:dyDescent="0.35">
      <c r="A135" s="33"/>
      <c r="B135" s="34"/>
      <c r="C135" s="34"/>
      <c r="D135" s="34"/>
      <c r="E135" s="69"/>
      <c r="F135" s="37"/>
    </row>
    <row r="136" spans="1:6" x14ac:dyDescent="0.35">
      <c r="A136" s="33"/>
      <c r="B136" s="34"/>
      <c r="C136" s="34"/>
      <c r="D136" s="34"/>
      <c r="E136" s="69"/>
      <c r="F136" s="37"/>
    </row>
    <row r="137" spans="1:6" x14ac:dyDescent="0.35">
      <c r="A137" s="33"/>
      <c r="B137" s="34"/>
      <c r="C137" s="34"/>
      <c r="D137" s="34"/>
      <c r="E137" s="69"/>
      <c r="F137" s="37"/>
    </row>
    <row r="138" spans="1:6" x14ac:dyDescent="0.35">
      <c r="A138" s="33"/>
      <c r="B138" s="34"/>
      <c r="C138" s="34"/>
      <c r="D138" s="34"/>
      <c r="E138" s="69"/>
      <c r="F138" s="37"/>
    </row>
    <row r="139" spans="1:6" x14ac:dyDescent="0.35">
      <c r="A139" s="33"/>
      <c r="B139" s="34"/>
      <c r="C139" s="34"/>
      <c r="D139" s="34"/>
      <c r="E139" s="69"/>
      <c r="F139" s="37"/>
    </row>
    <row r="140" spans="1:6" x14ac:dyDescent="0.35">
      <c r="A140" s="33"/>
      <c r="B140" s="34"/>
      <c r="C140" s="34"/>
      <c r="D140" s="34"/>
      <c r="E140" s="69"/>
      <c r="F140" s="37"/>
    </row>
    <row r="141" spans="1:6" x14ac:dyDescent="0.35">
      <c r="A141" s="33"/>
      <c r="B141" s="34"/>
      <c r="C141" s="34"/>
      <c r="D141" s="34"/>
      <c r="E141" s="69"/>
      <c r="F141" s="37"/>
    </row>
    <row r="142" spans="1:6" x14ac:dyDescent="0.35">
      <c r="A142" s="33"/>
      <c r="B142" s="34"/>
      <c r="C142" s="34"/>
      <c r="D142" s="34"/>
      <c r="E142" s="69"/>
      <c r="F142" s="37"/>
    </row>
    <row r="143" spans="1:6" x14ac:dyDescent="0.35">
      <c r="A143" s="33"/>
      <c r="B143" s="34"/>
      <c r="C143" s="34"/>
      <c r="D143" s="34"/>
      <c r="E143" s="69"/>
      <c r="F143" s="37"/>
    </row>
    <row r="144" spans="1:6" x14ac:dyDescent="0.35">
      <c r="A144" s="33"/>
      <c r="B144" s="34"/>
      <c r="C144" s="34"/>
      <c r="D144" s="34"/>
      <c r="E144" s="69"/>
      <c r="F144" s="37"/>
    </row>
    <row r="145" spans="1:6" x14ac:dyDescent="0.35">
      <c r="A145" s="33"/>
      <c r="B145" s="34"/>
      <c r="C145" s="34"/>
      <c r="D145" s="34"/>
      <c r="E145" s="69"/>
      <c r="F145" s="37"/>
    </row>
    <row r="146" spans="1:6" x14ac:dyDescent="0.35">
      <c r="A146" s="33"/>
      <c r="B146" s="34"/>
      <c r="C146" s="34"/>
      <c r="D146" s="34"/>
      <c r="E146" s="69"/>
      <c r="F146" s="37"/>
    </row>
    <row r="147" spans="1:6" x14ac:dyDescent="0.35">
      <c r="A147" s="33"/>
      <c r="B147" s="34"/>
      <c r="C147" s="34"/>
      <c r="D147" s="34"/>
      <c r="E147" s="69"/>
      <c r="F147" s="37"/>
    </row>
    <row r="148" spans="1:6" x14ac:dyDescent="0.35">
      <c r="A148" s="33"/>
      <c r="B148" s="34"/>
      <c r="C148" s="34"/>
      <c r="D148" s="34"/>
      <c r="E148" s="69"/>
      <c r="F148" s="37"/>
    </row>
    <row r="149" spans="1:6" x14ac:dyDescent="0.35">
      <c r="A149" s="33"/>
      <c r="B149" s="34"/>
      <c r="C149" s="34"/>
      <c r="D149" s="34"/>
      <c r="E149" s="69"/>
      <c r="F149" s="37"/>
    </row>
    <row r="150" spans="1:6" x14ac:dyDescent="0.35">
      <c r="A150" s="33"/>
      <c r="B150" s="34"/>
      <c r="C150" s="34"/>
      <c r="D150" s="34"/>
      <c r="E150" s="69"/>
      <c r="F150" s="37"/>
    </row>
    <row r="151" spans="1:6" x14ac:dyDescent="0.35">
      <c r="A151" s="33"/>
      <c r="B151" s="34"/>
      <c r="C151" s="34"/>
      <c r="D151" s="34"/>
      <c r="E151" s="69"/>
      <c r="F151" s="37"/>
    </row>
    <row r="152" spans="1:6" x14ac:dyDescent="0.35">
      <c r="A152" s="33"/>
      <c r="B152" s="34"/>
      <c r="C152" s="34"/>
      <c r="D152" s="34"/>
      <c r="E152" s="69"/>
      <c r="F152" s="37"/>
    </row>
    <row r="153" spans="1:6" x14ac:dyDescent="0.35">
      <c r="A153" s="33"/>
      <c r="B153" s="34"/>
      <c r="C153" s="34"/>
      <c r="D153" s="34"/>
      <c r="E153" s="69"/>
      <c r="F153" s="37"/>
    </row>
    <row r="154" spans="1:6" x14ac:dyDescent="0.35">
      <c r="A154" s="33"/>
      <c r="B154" s="34"/>
      <c r="C154" s="34"/>
      <c r="D154" s="34"/>
      <c r="E154" s="69"/>
      <c r="F154" s="37"/>
    </row>
    <row r="155" spans="1:6" x14ac:dyDescent="0.35">
      <c r="A155" s="33"/>
      <c r="B155" s="34"/>
      <c r="C155" s="34"/>
      <c r="D155" s="34"/>
      <c r="E155" s="69"/>
      <c r="F155" s="37"/>
    </row>
    <row r="156" spans="1:6" x14ac:dyDescent="0.35">
      <c r="A156" s="33"/>
      <c r="B156" s="34"/>
      <c r="C156" s="34"/>
      <c r="D156" s="34"/>
      <c r="E156" s="69"/>
      <c r="F156" s="37"/>
    </row>
    <row r="157" spans="1:6" x14ac:dyDescent="0.35">
      <c r="A157" s="33"/>
      <c r="B157" s="34"/>
      <c r="C157" s="34"/>
      <c r="D157" s="34"/>
      <c r="E157" s="69"/>
      <c r="F157" s="37"/>
    </row>
    <row r="158" spans="1:6" x14ac:dyDescent="0.35">
      <c r="A158" s="33"/>
      <c r="B158" s="34"/>
      <c r="C158" s="34"/>
      <c r="D158" s="34"/>
      <c r="E158" s="69"/>
      <c r="F158" s="37"/>
    </row>
    <row r="159" spans="1:6" x14ac:dyDescent="0.35">
      <c r="A159" s="33"/>
      <c r="B159" s="34"/>
      <c r="C159" s="34"/>
      <c r="D159" s="34"/>
      <c r="E159" s="69"/>
      <c r="F159" s="37"/>
    </row>
    <row r="160" spans="1:6" x14ac:dyDescent="0.35">
      <c r="A160" s="33"/>
      <c r="B160" s="34"/>
      <c r="C160" s="34"/>
      <c r="D160" s="34"/>
      <c r="E160" s="69"/>
      <c r="F160" s="37"/>
    </row>
    <row r="161" spans="1:6" x14ac:dyDescent="0.35">
      <c r="A161" s="33"/>
      <c r="B161" s="34"/>
      <c r="C161" s="34"/>
      <c r="D161" s="34"/>
      <c r="E161" s="69"/>
      <c r="F161" s="37"/>
    </row>
    <row r="162" spans="1:6" x14ac:dyDescent="0.35">
      <c r="A162" s="33"/>
      <c r="B162" s="34"/>
      <c r="C162" s="34"/>
      <c r="D162" s="34"/>
      <c r="E162" s="69"/>
      <c r="F162" s="37"/>
    </row>
    <row r="163" spans="1:6" x14ac:dyDescent="0.35">
      <c r="A163" s="33"/>
      <c r="B163" s="34"/>
      <c r="C163" s="34"/>
      <c r="D163" s="34"/>
      <c r="E163" s="69"/>
      <c r="F163" s="37"/>
    </row>
    <row r="164" spans="1:6" x14ac:dyDescent="0.35">
      <c r="A164" s="33"/>
      <c r="B164" s="34"/>
      <c r="C164" s="34"/>
      <c r="D164" s="34"/>
      <c r="E164" s="69"/>
      <c r="F164" s="37"/>
    </row>
    <row r="165" spans="1:6" x14ac:dyDescent="0.35">
      <c r="A165" s="33"/>
      <c r="B165" s="34"/>
      <c r="C165" s="34"/>
      <c r="D165" s="34"/>
      <c r="E165" s="69"/>
      <c r="F165" s="37"/>
    </row>
    <row r="166" spans="1:6" x14ac:dyDescent="0.35">
      <c r="A166" s="33"/>
      <c r="B166" s="34"/>
      <c r="C166" s="34"/>
      <c r="D166" s="34"/>
      <c r="E166" s="69"/>
      <c r="F166" s="37"/>
    </row>
    <row r="167" spans="1:6" x14ac:dyDescent="0.35">
      <c r="A167" s="33"/>
      <c r="B167" s="34"/>
      <c r="C167" s="34"/>
      <c r="D167" s="34"/>
      <c r="E167" s="69"/>
      <c r="F167" s="37"/>
    </row>
    <row r="168" spans="1:6" x14ac:dyDescent="0.35">
      <c r="A168" s="33"/>
      <c r="B168" s="34"/>
      <c r="C168" s="34"/>
      <c r="D168" s="34"/>
      <c r="E168" s="69"/>
      <c r="F168" s="37"/>
    </row>
    <row r="169" spans="1:6" x14ac:dyDescent="0.35">
      <c r="A169" s="33"/>
      <c r="B169" s="34"/>
      <c r="C169" s="34"/>
      <c r="D169" s="34"/>
      <c r="E169" s="69"/>
      <c r="F169" s="37"/>
    </row>
    <row r="170" spans="1:6" x14ac:dyDescent="0.35">
      <c r="A170" s="33"/>
      <c r="B170" s="34"/>
      <c r="C170" s="34"/>
      <c r="D170" s="34"/>
      <c r="E170" s="69"/>
      <c r="F170" s="37"/>
    </row>
    <row r="171" spans="1:6" x14ac:dyDescent="0.35">
      <c r="A171" s="33"/>
      <c r="B171" s="34"/>
      <c r="C171" s="34"/>
      <c r="D171" s="34"/>
      <c r="E171" s="69"/>
      <c r="F171" s="37"/>
    </row>
    <row r="172" spans="1:6" x14ac:dyDescent="0.35">
      <c r="A172" s="33"/>
      <c r="B172" s="34"/>
      <c r="C172" s="34"/>
      <c r="D172" s="34"/>
      <c r="E172" s="69"/>
      <c r="F172" s="37"/>
    </row>
    <row r="173" spans="1:6" x14ac:dyDescent="0.35">
      <c r="A173" s="33"/>
      <c r="B173" s="34"/>
      <c r="C173" s="34"/>
      <c r="D173" s="34"/>
      <c r="E173" s="69"/>
      <c r="F173" s="37"/>
    </row>
    <row r="174" spans="1:6" x14ac:dyDescent="0.35">
      <c r="A174" s="33"/>
      <c r="B174" s="34"/>
      <c r="C174" s="34"/>
      <c r="D174" s="34"/>
      <c r="E174" s="69"/>
      <c r="F174" s="37"/>
    </row>
    <row r="175" spans="1:6" x14ac:dyDescent="0.35">
      <c r="A175" s="33"/>
      <c r="B175" s="34"/>
      <c r="C175" s="34"/>
      <c r="D175" s="34"/>
      <c r="E175" s="69"/>
      <c r="F175" s="37"/>
    </row>
    <row r="176" spans="1:6" x14ac:dyDescent="0.35">
      <c r="A176" s="33"/>
      <c r="B176" s="34"/>
      <c r="C176" s="34"/>
      <c r="D176" s="34"/>
      <c r="E176" s="69"/>
      <c r="F176" s="37"/>
    </row>
    <row r="177" spans="1:6" x14ac:dyDescent="0.35">
      <c r="A177" s="33"/>
      <c r="B177" s="34"/>
      <c r="C177" s="34"/>
      <c r="D177" s="34"/>
      <c r="E177" s="69"/>
      <c r="F177" s="37"/>
    </row>
    <row r="178" spans="1:6" x14ac:dyDescent="0.35">
      <c r="A178" s="33"/>
      <c r="B178" s="34"/>
      <c r="C178" s="34"/>
      <c r="D178" s="34"/>
      <c r="E178" s="69"/>
      <c r="F178" s="37"/>
    </row>
    <row r="179" spans="1:6" x14ac:dyDescent="0.35">
      <c r="A179" s="33"/>
      <c r="B179" s="34"/>
      <c r="C179" s="34"/>
      <c r="D179" s="34"/>
      <c r="E179" s="69"/>
      <c r="F179" s="37"/>
    </row>
    <row r="180" spans="1:6" x14ac:dyDescent="0.35">
      <c r="A180" s="33"/>
      <c r="B180" s="34"/>
      <c r="C180" s="34"/>
      <c r="D180" s="34"/>
      <c r="E180" s="69"/>
      <c r="F180" s="37"/>
    </row>
    <row r="181" spans="1:6" x14ac:dyDescent="0.35">
      <c r="A181" s="33"/>
      <c r="B181" s="34"/>
      <c r="C181" s="34"/>
      <c r="D181" s="34"/>
      <c r="E181" s="69"/>
      <c r="F181" s="37"/>
    </row>
    <row r="182" spans="1:6" x14ac:dyDescent="0.35">
      <c r="A182" s="33"/>
      <c r="B182" s="34"/>
      <c r="C182" s="34"/>
      <c r="D182" s="34"/>
      <c r="E182" s="69"/>
      <c r="F182" s="37"/>
    </row>
    <row r="183" spans="1:6" x14ac:dyDescent="0.35">
      <c r="A183" s="33"/>
      <c r="B183" s="34"/>
      <c r="C183" s="34"/>
      <c r="D183" s="34"/>
      <c r="E183" s="69"/>
      <c r="F183" s="37"/>
    </row>
    <row r="184" spans="1:6" x14ac:dyDescent="0.35">
      <c r="A184" s="33"/>
      <c r="B184" s="34"/>
      <c r="C184" s="34"/>
      <c r="D184" s="34"/>
      <c r="E184" s="69"/>
      <c r="F184" s="37"/>
    </row>
    <row r="185" spans="1:6" x14ac:dyDescent="0.35">
      <c r="A185" s="33"/>
      <c r="B185" s="34"/>
      <c r="C185" s="34"/>
      <c r="D185" s="34"/>
      <c r="E185" s="69"/>
      <c r="F185" s="37"/>
    </row>
    <row r="186" spans="1:6" x14ac:dyDescent="0.35">
      <c r="A186" s="33"/>
      <c r="B186" s="34"/>
      <c r="C186" s="34"/>
      <c r="D186" s="34"/>
      <c r="E186" s="69"/>
      <c r="F186" s="37"/>
    </row>
    <row r="187" spans="1:6" x14ac:dyDescent="0.35">
      <c r="A187" s="33"/>
      <c r="B187" s="34"/>
      <c r="C187" s="34"/>
      <c r="D187" s="34"/>
      <c r="E187" s="69"/>
      <c r="F187" s="37"/>
    </row>
    <row r="188" spans="1:6" x14ac:dyDescent="0.35">
      <c r="A188" s="33"/>
      <c r="B188" s="34"/>
      <c r="C188" s="34"/>
      <c r="D188" s="34"/>
      <c r="E188" s="69"/>
      <c r="F188" s="37"/>
    </row>
    <row r="189" spans="1:6" x14ac:dyDescent="0.35">
      <c r="A189" s="33"/>
      <c r="B189" s="34"/>
      <c r="C189" s="34"/>
      <c r="D189" s="34"/>
      <c r="E189" s="69"/>
      <c r="F189" s="37"/>
    </row>
    <row r="190" spans="1:6" x14ac:dyDescent="0.35">
      <c r="A190" s="33"/>
      <c r="B190" s="34"/>
      <c r="C190" s="34"/>
      <c r="D190" s="34"/>
      <c r="E190" s="69"/>
      <c r="F190" s="37"/>
    </row>
    <row r="191" spans="1:6" x14ac:dyDescent="0.35">
      <c r="A191" s="33"/>
      <c r="B191" s="34"/>
      <c r="C191" s="34"/>
      <c r="D191" s="34"/>
      <c r="E191" s="69"/>
      <c r="F191" s="37"/>
    </row>
    <row r="192" spans="1:6" x14ac:dyDescent="0.35">
      <c r="A192" s="33"/>
      <c r="B192" s="34"/>
      <c r="C192" s="34"/>
      <c r="D192" s="34"/>
      <c r="E192" s="69"/>
      <c r="F192" s="37"/>
    </row>
    <row r="193" spans="1:6" x14ac:dyDescent="0.35">
      <c r="A193" s="33"/>
      <c r="B193" s="34"/>
      <c r="C193" s="34"/>
      <c r="D193" s="34"/>
      <c r="E193" s="69"/>
      <c r="F193" s="37"/>
    </row>
    <row r="194" spans="1:6" x14ac:dyDescent="0.35">
      <c r="A194" s="33"/>
      <c r="B194" s="34"/>
      <c r="C194" s="34"/>
      <c r="D194" s="34"/>
      <c r="E194" s="69"/>
      <c r="F194" s="37"/>
    </row>
    <row r="195" spans="1:6" x14ac:dyDescent="0.35">
      <c r="A195" s="33"/>
      <c r="B195" s="34"/>
      <c r="C195" s="34"/>
      <c r="D195" s="34"/>
      <c r="E195" s="69"/>
      <c r="F195" s="37"/>
    </row>
    <row r="196" spans="1:6" x14ac:dyDescent="0.35">
      <c r="A196" s="33"/>
      <c r="B196" s="34"/>
      <c r="C196" s="34"/>
      <c r="D196" s="34"/>
      <c r="E196" s="69"/>
      <c r="F196" s="37"/>
    </row>
    <row r="197" spans="1:6" x14ac:dyDescent="0.35">
      <c r="A197" s="33"/>
      <c r="B197" s="34"/>
      <c r="C197" s="34"/>
      <c r="D197" s="34"/>
      <c r="E197" s="69"/>
      <c r="F197" s="37"/>
    </row>
    <row r="198" spans="1:6" x14ac:dyDescent="0.35">
      <c r="A198" s="33"/>
      <c r="B198" s="34"/>
      <c r="C198" s="34"/>
      <c r="D198" s="34"/>
      <c r="E198" s="69"/>
      <c r="F198" s="37"/>
    </row>
    <row r="199" spans="1:6" x14ac:dyDescent="0.35">
      <c r="A199" s="33"/>
      <c r="B199" s="34"/>
      <c r="C199" s="34"/>
      <c r="D199" s="34"/>
      <c r="E199" s="69"/>
      <c r="F199" s="37"/>
    </row>
    <row r="200" spans="1:6" x14ac:dyDescent="0.35">
      <c r="A200" s="33"/>
      <c r="B200" s="34"/>
      <c r="C200" s="34"/>
      <c r="D200" s="34"/>
      <c r="E200" s="69"/>
      <c r="F200" s="37"/>
    </row>
    <row r="201" spans="1:6" x14ac:dyDescent="0.35">
      <c r="A201" s="33"/>
      <c r="B201" s="34"/>
      <c r="C201" s="34"/>
      <c r="D201" s="34"/>
      <c r="E201" s="69"/>
      <c r="F201" s="37"/>
    </row>
    <row r="202" spans="1:6" x14ac:dyDescent="0.35">
      <c r="A202" s="33"/>
      <c r="B202" s="34"/>
      <c r="C202" s="34"/>
      <c r="D202" s="34"/>
      <c r="E202" s="69"/>
      <c r="F202" s="37"/>
    </row>
    <row r="203" spans="1:6" x14ac:dyDescent="0.35">
      <c r="A203" s="33"/>
      <c r="B203" s="34"/>
      <c r="C203" s="34"/>
      <c r="D203" s="34"/>
      <c r="E203" s="69"/>
      <c r="F203" s="37"/>
    </row>
    <row r="204" spans="1:6" x14ac:dyDescent="0.35">
      <c r="A204" s="33"/>
      <c r="B204" s="34"/>
      <c r="C204" s="34"/>
      <c r="D204" s="34"/>
      <c r="E204" s="69"/>
      <c r="F204" s="37"/>
    </row>
    <row r="205" spans="1:6" x14ac:dyDescent="0.35">
      <c r="A205" s="33"/>
      <c r="B205" s="34"/>
      <c r="C205" s="34"/>
      <c r="D205" s="34"/>
      <c r="E205" s="69"/>
      <c r="F205" s="37"/>
    </row>
    <row r="206" spans="1:6" x14ac:dyDescent="0.35">
      <c r="A206" s="33"/>
      <c r="B206" s="34"/>
      <c r="C206" s="34"/>
      <c r="D206" s="34"/>
      <c r="E206" s="69"/>
      <c r="F206" s="37"/>
    </row>
    <row r="207" spans="1:6" x14ac:dyDescent="0.35">
      <c r="A207" s="33"/>
      <c r="B207" s="34"/>
      <c r="C207" s="34"/>
      <c r="D207" s="34"/>
      <c r="E207" s="69"/>
      <c r="F207" s="37"/>
    </row>
    <row r="208" spans="1:6" x14ac:dyDescent="0.35">
      <c r="A208" s="33"/>
      <c r="B208" s="34"/>
      <c r="C208" s="34"/>
      <c r="D208" s="34"/>
      <c r="E208" s="69"/>
      <c r="F208" s="37"/>
    </row>
    <row r="209" spans="1:6" x14ac:dyDescent="0.35">
      <c r="A209" s="33"/>
      <c r="B209" s="34"/>
      <c r="C209" s="34"/>
      <c r="D209" s="34"/>
      <c r="E209" s="69"/>
      <c r="F209" s="37"/>
    </row>
    <row r="210" spans="1:6" x14ac:dyDescent="0.35">
      <c r="A210" s="33"/>
      <c r="B210" s="34"/>
      <c r="C210" s="34"/>
      <c r="D210" s="34"/>
      <c r="E210" s="69"/>
      <c r="F210" s="37"/>
    </row>
    <row r="211" spans="1:6" x14ac:dyDescent="0.35">
      <c r="A211" s="33"/>
      <c r="B211" s="34"/>
      <c r="C211" s="34"/>
      <c r="D211" s="34"/>
      <c r="E211" s="69"/>
      <c r="F211" s="37"/>
    </row>
    <row r="212" spans="1:6" x14ac:dyDescent="0.35">
      <c r="A212" s="33"/>
      <c r="B212" s="34"/>
      <c r="C212" s="34"/>
      <c r="D212" s="34"/>
      <c r="E212" s="69"/>
      <c r="F212" s="37"/>
    </row>
    <row r="213" spans="1:6" x14ac:dyDescent="0.35">
      <c r="A213" s="33"/>
      <c r="B213" s="34"/>
      <c r="C213" s="34"/>
      <c r="D213" s="34"/>
      <c r="E213" s="69"/>
      <c r="F213" s="37"/>
    </row>
    <row r="214" spans="1:6" x14ac:dyDescent="0.35">
      <c r="A214" s="33"/>
      <c r="B214" s="34"/>
      <c r="C214" s="34"/>
      <c r="D214" s="34"/>
      <c r="E214" s="69"/>
      <c r="F214" s="37"/>
    </row>
    <row r="215" spans="1:6" x14ac:dyDescent="0.35">
      <c r="A215" s="33"/>
      <c r="B215" s="34"/>
      <c r="C215" s="34"/>
      <c r="D215" s="34"/>
      <c r="E215" s="69"/>
      <c r="F215" s="37"/>
    </row>
    <row r="216" spans="1:6" x14ac:dyDescent="0.35">
      <c r="A216" s="33"/>
      <c r="B216" s="34"/>
      <c r="C216" s="34"/>
      <c r="D216" s="34"/>
      <c r="E216" s="69"/>
      <c r="F216" s="37"/>
    </row>
    <row r="217" spans="1:6" x14ac:dyDescent="0.35">
      <c r="A217" s="33"/>
      <c r="B217" s="34"/>
      <c r="C217" s="34"/>
      <c r="D217" s="34"/>
      <c r="E217" s="69"/>
      <c r="F217" s="37"/>
    </row>
    <row r="218" spans="1:6" x14ac:dyDescent="0.35">
      <c r="A218" s="33"/>
      <c r="B218" s="34"/>
      <c r="C218" s="34"/>
      <c r="D218" s="34"/>
      <c r="E218" s="69"/>
      <c r="F218" s="37"/>
    </row>
    <row r="219" spans="1:6" x14ac:dyDescent="0.35">
      <c r="A219" s="33"/>
      <c r="B219" s="34"/>
      <c r="C219" s="34"/>
      <c r="D219" s="34"/>
      <c r="E219" s="69"/>
      <c r="F219" s="37"/>
    </row>
    <row r="220" spans="1:6" x14ac:dyDescent="0.35">
      <c r="A220" s="33"/>
      <c r="B220" s="34"/>
      <c r="C220" s="34"/>
      <c r="D220" s="34"/>
      <c r="E220" s="69"/>
      <c r="F220" s="37"/>
    </row>
    <row r="221" spans="1:6" x14ac:dyDescent="0.35">
      <c r="A221" s="33"/>
      <c r="B221" s="34"/>
      <c r="C221" s="34"/>
      <c r="D221" s="34"/>
      <c r="E221" s="69"/>
      <c r="F221" s="37"/>
    </row>
    <row r="222" spans="1:6" x14ac:dyDescent="0.35">
      <c r="A222" s="33"/>
      <c r="B222" s="34"/>
      <c r="C222" s="34"/>
      <c r="D222" s="34"/>
      <c r="E222" s="69"/>
      <c r="F222" s="37"/>
    </row>
    <row r="223" spans="1:6" x14ac:dyDescent="0.35">
      <c r="A223" s="33"/>
      <c r="B223" s="34"/>
      <c r="C223" s="34"/>
      <c r="D223" s="34"/>
      <c r="E223" s="69"/>
      <c r="F223" s="37"/>
    </row>
    <row r="224" spans="1:6" x14ac:dyDescent="0.35">
      <c r="A224" s="33"/>
      <c r="B224" s="34"/>
      <c r="C224" s="34"/>
      <c r="D224" s="34"/>
      <c r="E224" s="69"/>
      <c r="F224" s="37"/>
    </row>
    <row r="225" spans="1:6" x14ac:dyDescent="0.35">
      <c r="A225" s="33"/>
      <c r="B225" s="34"/>
      <c r="C225" s="34"/>
      <c r="D225" s="34"/>
      <c r="E225" s="69"/>
      <c r="F225" s="37"/>
    </row>
    <row r="226" spans="1:6" x14ac:dyDescent="0.35">
      <c r="A226" s="33"/>
      <c r="B226" s="34"/>
      <c r="C226" s="34"/>
      <c r="D226" s="34"/>
      <c r="E226" s="69"/>
      <c r="F226" s="37"/>
    </row>
    <row r="227" spans="1:6" x14ac:dyDescent="0.35">
      <c r="A227" s="33"/>
      <c r="B227" s="34"/>
      <c r="C227" s="34"/>
      <c r="D227" s="34"/>
      <c r="E227" s="69"/>
      <c r="F227" s="37"/>
    </row>
    <row r="228" spans="1:6" x14ac:dyDescent="0.35">
      <c r="A228" s="33"/>
      <c r="B228" s="34"/>
      <c r="C228" s="34"/>
      <c r="D228" s="34"/>
      <c r="E228" s="69"/>
      <c r="F228" s="37"/>
    </row>
    <row r="229" spans="1:6" x14ac:dyDescent="0.35">
      <c r="A229" s="33"/>
      <c r="B229" s="34"/>
      <c r="C229" s="34"/>
      <c r="D229" s="34"/>
      <c r="E229" s="69"/>
      <c r="F229" s="37"/>
    </row>
    <row r="230" spans="1:6" x14ac:dyDescent="0.35">
      <c r="A230" s="33"/>
      <c r="B230" s="34"/>
      <c r="C230" s="34"/>
      <c r="D230" s="34"/>
      <c r="E230" s="69"/>
      <c r="F230" s="37"/>
    </row>
    <row r="231" spans="1:6" x14ac:dyDescent="0.35">
      <c r="A231" s="33"/>
      <c r="B231" s="34"/>
      <c r="C231" s="34"/>
      <c r="D231" s="34"/>
      <c r="E231" s="69"/>
      <c r="F231" s="37"/>
    </row>
    <row r="232" spans="1:6" x14ac:dyDescent="0.35">
      <c r="A232" s="33"/>
      <c r="B232" s="34"/>
      <c r="C232" s="34"/>
      <c r="D232" s="34"/>
      <c r="E232" s="69"/>
      <c r="F232" s="37"/>
    </row>
    <row r="233" spans="1:6" x14ac:dyDescent="0.35">
      <c r="A233" s="33"/>
      <c r="B233" s="34"/>
      <c r="C233" s="34"/>
      <c r="D233" s="34"/>
      <c r="E233" s="69"/>
      <c r="F233" s="37"/>
    </row>
    <row r="234" spans="1:6" x14ac:dyDescent="0.35">
      <c r="A234" s="33"/>
      <c r="B234" s="34"/>
      <c r="C234" s="34"/>
      <c r="D234" s="34"/>
      <c r="E234" s="69"/>
      <c r="F234" s="37"/>
    </row>
    <row r="235" spans="1:6" x14ac:dyDescent="0.35">
      <c r="A235" s="33"/>
      <c r="B235" s="34"/>
      <c r="C235" s="34"/>
      <c r="D235" s="34"/>
      <c r="E235" s="69"/>
      <c r="F235" s="37"/>
    </row>
    <row r="236" spans="1:6" x14ac:dyDescent="0.35">
      <c r="A236" s="33"/>
      <c r="B236" s="34"/>
      <c r="C236" s="34"/>
      <c r="D236" s="34"/>
      <c r="E236" s="69"/>
      <c r="F236" s="37"/>
    </row>
    <row r="237" spans="1:6" x14ac:dyDescent="0.35">
      <c r="A237" s="33"/>
      <c r="B237" s="34"/>
      <c r="C237" s="34"/>
      <c r="D237" s="34"/>
      <c r="E237" s="69"/>
      <c r="F237" s="37"/>
    </row>
    <row r="238" spans="1:6" x14ac:dyDescent="0.35">
      <c r="A238" s="33"/>
      <c r="B238" s="34"/>
      <c r="C238" s="34"/>
      <c r="D238" s="34"/>
      <c r="E238" s="69"/>
      <c r="F238" s="37"/>
    </row>
    <row r="239" spans="1:6" x14ac:dyDescent="0.35">
      <c r="A239" s="33"/>
      <c r="B239" s="34"/>
      <c r="C239" s="34"/>
      <c r="D239" s="34"/>
      <c r="E239" s="69"/>
      <c r="F239" s="37"/>
    </row>
    <row r="240" spans="1:6" x14ac:dyDescent="0.35">
      <c r="A240" s="33"/>
      <c r="B240" s="34"/>
      <c r="C240" s="34"/>
      <c r="D240" s="34"/>
      <c r="E240" s="69"/>
      <c r="F240" s="37"/>
    </row>
    <row r="241" spans="1:6" x14ac:dyDescent="0.35">
      <c r="A241" s="33"/>
      <c r="B241" s="34"/>
      <c r="C241" s="34"/>
      <c r="D241" s="34"/>
      <c r="E241" s="69"/>
      <c r="F241" s="37"/>
    </row>
    <row r="242" spans="1:6" x14ac:dyDescent="0.35">
      <c r="A242" s="33"/>
      <c r="B242" s="34"/>
      <c r="C242" s="34"/>
      <c r="D242" s="34"/>
      <c r="E242" s="69"/>
      <c r="F242" s="37"/>
    </row>
    <row r="243" spans="1:6" x14ac:dyDescent="0.35">
      <c r="A243" s="33"/>
      <c r="B243" s="34"/>
      <c r="C243" s="34"/>
      <c r="D243" s="34"/>
      <c r="E243" s="69"/>
      <c r="F243" s="37"/>
    </row>
    <row r="244" spans="1:6" x14ac:dyDescent="0.35">
      <c r="A244" s="33"/>
      <c r="B244" s="34"/>
      <c r="C244" s="34"/>
      <c r="D244" s="34"/>
      <c r="E244" s="69"/>
      <c r="F244" s="37"/>
    </row>
    <row r="245" spans="1:6" x14ac:dyDescent="0.35">
      <c r="A245" s="33"/>
      <c r="B245" s="34"/>
      <c r="C245" s="34"/>
      <c r="D245" s="34"/>
      <c r="E245" s="69"/>
      <c r="F245" s="37"/>
    </row>
    <row r="246" spans="1:6" x14ac:dyDescent="0.35">
      <c r="A246" s="33"/>
      <c r="B246" s="34"/>
      <c r="C246" s="34"/>
      <c r="D246" s="34"/>
      <c r="E246" s="69"/>
      <c r="F246" s="37"/>
    </row>
    <row r="247" spans="1:6" x14ac:dyDescent="0.35">
      <c r="A247" s="33"/>
      <c r="B247" s="34"/>
      <c r="C247" s="34"/>
      <c r="D247" s="34"/>
      <c r="E247" s="69"/>
      <c r="F247" s="37"/>
    </row>
    <row r="248" spans="1:6" x14ac:dyDescent="0.35">
      <c r="A248" s="33"/>
      <c r="B248" s="34"/>
      <c r="C248" s="34"/>
      <c r="D248" s="34"/>
      <c r="E248" s="69"/>
      <c r="F248" s="37"/>
    </row>
    <row r="249" spans="1:6" x14ac:dyDescent="0.35">
      <c r="A249" s="33"/>
      <c r="B249" s="34"/>
      <c r="C249" s="34"/>
      <c r="D249" s="34"/>
      <c r="E249" s="69"/>
      <c r="F249" s="37"/>
    </row>
    <row r="250" spans="1:6" x14ac:dyDescent="0.35">
      <c r="A250" s="33"/>
      <c r="B250" s="34"/>
      <c r="C250" s="34"/>
      <c r="D250" s="34"/>
      <c r="E250" s="69"/>
      <c r="F250" s="37"/>
    </row>
    <row r="251" spans="1:6" x14ac:dyDescent="0.35">
      <c r="A251" s="33"/>
      <c r="B251" s="34"/>
      <c r="C251" s="34"/>
      <c r="D251" s="34"/>
      <c r="E251" s="69"/>
      <c r="F251" s="37"/>
    </row>
    <row r="252" spans="1:6" x14ac:dyDescent="0.35">
      <c r="A252" s="33"/>
      <c r="B252" s="34"/>
      <c r="C252" s="34"/>
      <c r="D252" s="34"/>
      <c r="E252" s="69"/>
      <c r="F252" s="37"/>
    </row>
    <row r="253" spans="1:6" x14ac:dyDescent="0.35">
      <c r="A253" s="33"/>
      <c r="B253" s="34"/>
      <c r="C253" s="34"/>
      <c r="D253" s="34"/>
      <c r="E253" s="69"/>
      <c r="F253" s="37"/>
    </row>
    <row r="254" spans="1:6" x14ac:dyDescent="0.35">
      <c r="A254" s="33"/>
      <c r="B254" s="34"/>
      <c r="C254" s="34"/>
      <c r="D254" s="34"/>
      <c r="E254" s="69"/>
      <c r="F254" s="37"/>
    </row>
    <row r="255" spans="1:6" x14ac:dyDescent="0.35">
      <c r="A255" s="33"/>
      <c r="B255" s="34"/>
      <c r="C255" s="34"/>
      <c r="D255" s="34"/>
      <c r="E255" s="69"/>
      <c r="F255" s="37"/>
    </row>
    <row r="256" spans="1:6" x14ac:dyDescent="0.35">
      <c r="A256" s="33"/>
      <c r="B256" s="34"/>
      <c r="C256" s="34"/>
      <c r="D256" s="34"/>
      <c r="E256" s="69"/>
      <c r="F256" s="37"/>
    </row>
    <row r="257" spans="1:6" x14ac:dyDescent="0.35">
      <c r="A257" s="33"/>
      <c r="B257" s="34"/>
      <c r="C257" s="34"/>
      <c r="D257" s="34"/>
      <c r="E257" s="69"/>
      <c r="F257" s="37"/>
    </row>
    <row r="258" spans="1:6" x14ac:dyDescent="0.35">
      <c r="A258" s="33"/>
      <c r="B258" s="34"/>
      <c r="C258" s="34"/>
      <c r="D258" s="34"/>
      <c r="E258" s="69"/>
      <c r="F258" s="37"/>
    </row>
    <row r="259" spans="1:6" x14ac:dyDescent="0.35">
      <c r="A259" s="33"/>
      <c r="B259" s="34"/>
      <c r="C259" s="34"/>
      <c r="D259" s="34"/>
      <c r="E259" s="69"/>
      <c r="F259" s="37"/>
    </row>
    <row r="260" spans="1:6" x14ac:dyDescent="0.35">
      <c r="A260" s="33"/>
      <c r="B260" s="34"/>
      <c r="C260" s="34"/>
      <c r="D260" s="34"/>
      <c r="E260" s="69"/>
      <c r="F260" s="37"/>
    </row>
    <row r="261" spans="1:6" x14ac:dyDescent="0.35">
      <c r="A261" s="33"/>
      <c r="B261" s="34"/>
      <c r="C261" s="34"/>
      <c r="D261" s="34"/>
      <c r="E261" s="69"/>
      <c r="F261" s="37"/>
    </row>
    <row r="262" spans="1:6" x14ac:dyDescent="0.35">
      <c r="A262" s="33"/>
      <c r="B262" s="34"/>
      <c r="C262" s="34"/>
      <c r="D262" s="34"/>
      <c r="E262" s="69"/>
      <c r="F262" s="37"/>
    </row>
    <row r="263" spans="1:6" x14ac:dyDescent="0.35">
      <c r="A263" s="33"/>
      <c r="B263" s="34"/>
      <c r="C263" s="34"/>
      <c r="D263" s="34"/>
      <c r="E263" s="69"/>
      <c r="F263" s="37"/>
    </row>
    <row r="264" spans="1:6" x14ac:dyDescent="0.35">
      <c r="A264" s="33"/>
      <c r="B264" s="34"/>
      <c r="C264" s="34"/>
      <c r="D264" s="34"/>
      <c r="E264" s="69"/>
      <c r="F264" s="37"/>
    </row>
    <row r="265" spans="1:6" x14ac:dyDescent="0.35">
      <c r="A265" s="33"/>
      <c r="B265" s="34"/>
      <c r="C265" s="34"/>
      <c r="D265" s="34"/>
      <c r="E265" s="69"/>
      <c r="F265" s="37"/>
    </row>
    <row r="266" spans="1:6" x14ac:dyDescent="0.35">
      <c r="A266" s="33"/>
      <c r="B266" s="34"/>
      <c r="C266" s="34"/>
      <c r="D266" s="34"/>
      <c r="E266" s="69"/>
      <c r="F266" s="37"/>
    </row>
    <row r="267" spans="1:6" x14ac:dyDescent="0.35">
      <c r="A267" s="33"/>
      <c r="B267" s="34"/>
      <c r="C267" s="34"/>
      <c r="D267" s="34"/>
      <c r="E267" s="69"/>
      <c r="F267" s="37"/>
    </row>
    <row r="268" spans="1:6" x14ac:dyDescent="0.35">
      <c r="A268" s="33"/>
      <c r="B268" s="34"/>
      <c r="C268" s="34"/>
      <c r="D268" s="34"/>
      <c r="E268" s="69"/>
      <c r="F268" s="37"/>
    </row>
    <row r="269" spans="1:6" x14ac:dyDescent="0.35">
      <c r="A269" s="33"/>
      <c r="B269" s="34"/>
      <c r="C269" s="34"/>
      <c r="D269" s="34"/>
      <c r="E269" s="69"/>
      <c r="F269" s="37"/>
    </row>
    <row r="270" spans="1:6" x14ac:dyDescent="0.35">
      <c r="A270" s="33"/>
      <c r="B270" s="34"/>
      <c r="C270" s="34"/>
      <c r="D270" s="34"/>
      <c r="E270" s="69"/>
      <c r="F270" s="37"/>
    </row>
    <row r="271" spans="1:6" x14ac:dyDescent="0.35">
      <c r="A271" s="33"/>
      <c r="B271" s="34"/>
      <c r="C271" s="34"/>
      <c r="D271" s="34"/>
      <c r="E271" s="69"/>
      <c r="F271" s="37"/>
    </row>
    <row r="272" spans="1:6" x14ac:dyDescent="0.35">
      <c r="A272" s="33"/>
      <c r="B272" s="34"/>
      <c r="C272" s="34"/>
      <c r="D272" s="34"/>
      <c r="E272" s="69"/>
      <c r="F272" s="37"/>
    </row>
    <row r="273" spans="1:6" x14ac:dyDescent="0.35">
      <c r="A273" s="33"/>
      <c r="B273" s="34"/>
      <c r="C273" s="34"/>
      <c r="D273" s="34"/>
      <c r="E273" s="69"/>
      <c r="F273" s="37"/>
    </row>
    <row r="274" spans="1:6" x14ac:dyDescent="0.35">
      <c r="A274" s="33"/>
      <c r="B274" s="34"/>
      <c r="C274" s="34"/>
      <c r="D274" s="34"/>
      <c r="E274" s="69"/>
      <c r="F274" s="37"/>
    </row>
    <row r="275" spans="1:6" x14ac:dyDescent="0.35">
      <c r="A275" s="33"/>
      <c r="B275" s="34"/>
      <c r="C275" s="34"/>
      <c r="D275" s="34"/>
      <c r="E275" s="69"/>
      <c r="F275" s="37"/>
    </row>
    <row r="276" spans="1:6" x14ac:dyDescent="0.35">
      <c r="A276" s="33"/>
      <c r="B276" s="34"/>
      <c r="C276" s="34"/>
      <c r="D276" s="34"/>
      <c r="E276" s="69"/>
      <c r="F276" s="37"/>
    </row>
    <row r="277" spans="1:6" x14ac:dyDescent="0.35">
      <c r="A277" s="33"/>
      <c r="B277" s="34"/>
      <c r="C277" s="34"/>
      <c r="D277" s="34"/>
      <c r="E277" s="69"/>
      <c r="F277" s="37"/>
    </row>
    <row r="278" spans="1:6" x14ac:dyDescent="0.35">
      <c r="A278" s="33"/>
      <c r="B278" s="34"/>
      <c r="C278" s="34"/>
      <c r="D278" s="34"/>
      <c r="E278" s="69"/>
      <c r="F278" s="37"/>
    </row>
    <row r="279" spans="1:6" x14ac:dyDescent="0.35">
      <c r="A279" s="33"/>
      <c r="B279" s="34"/>
      <c r="C279" s="34"/>
      <c r="D279" s="34"/>
      <c r="E279" s="69"/>
      <c r="F279" s="37"/>
    </row>
    <row r="280" spans="1:6" x14ac:dyDescent="0.35">
      <c r="A280" s="33"/>
      <c r="B280" s="34"/>
      <c r="C280" s="34"/>
      <c r="D280" s="34"/>
      <c r="E280" s="69"/>
      <c r="F280" s="37"/>
    </row>
    <row r="281" spans="1:6" x14ac:dyDescent="0.35">
      <c r="A281" s="33"/>
      <c r="B281" s="34"/>
      <c r="C281" s="34"/>
      <c r="D281" s="34"/>
      <c r="E281" s="69"/>
      <c r="F281" s="37"/>
    </row>
    <row r="282" spans="1:6" x14ac:dyDescent="0.35">
      <c r="A282" s="33"/>
      <c r="B282" s="34"/>
      <c r="C282" s="34"/>
      <c r="D282" s="34"/>
      <c r="E282" s="69"/>
      <c r="F282" s="37"/>
    </row>
    <row r="283" spans="1:6" x14ac:dyDescent="0.35">
      <c r="A283" s="33"/>
      <c r="B283" s="34"/>
      <c r="C283" s="34"/>
      <c r="D283" s="34"/>
      <c r="E283" s="69"/>
      <c r="F283" s="37"/>
    </row>
    <row r="284" spans="1:6" x14ac:dyDescent="0.35">
      <c r="A284" s="33"/>
      <c r="B284" s="34"/>
      <c r="C284" s="34"/>
      <c r="D284" s="34"/>
      <c r="E284" s="69"/>
      <c r="F284" s="37"/>
    </row>
    <row r="285" spans="1:6" x14ac:dyDescent="0.35">
      <c r="A285" s="33"/>
      <c r="B285" s="34"/>
      <c r="C285" s="34"/>
      <c r="D285" s="34"/>
      <c r="E285" s="69"/>
      <c r="F285" s="37"/>
    </row>
    <row r="286" spans="1:6" x14ac:dyDescent="0.35">
      <c r="A286" s="33"/>
      <c r="B286" s="34"/>
      <c r="C286" s="34"/>
      <c r="D286" s="34"/>
      <c r="E286" s="69"/>
      <c r="F286" s="37"/>
    </row>
    <row r="287" spans="1:6" x14ac:dyDescent="0.35">
      <c r="A287" s="33"/>
      <c r="B287" s="34"/>
      <c r="C287" s="34"/>
      <c r="D287" s="34"/>
      <c r="E287" s="69"/>
      <c r="F287" s="37"/>
    </row>
    <row r="288" spans="1:6" x14ac:dyDescent="0.35">
      <c r="A288" s="33"/>
      <c r="B288" s="34"/>
      <c r="C288" s="34"/>
      <c r="D288" s="34"/>
      <c r="E288" s="69"/>
      <c r="F288" s="37"/>
    </row>
    <row r="289" spans="1:6" x14ac:dyDescent="0.35">
      <c r="A289" s="33"/>
      <c r="B289" s="34"/>
      <c r="C289" s="34"/>
      <c r="D289" s="34"/>
      <c r="E289" s="69"/>
      <c r="F289" s="37"/>
    </row>
    <row r="290" spans="1:6" x14ac:dyDescent="0.35">
      <c r="A290" s="33"/>
      <c r="B290" s="34"/>
      <c r="C290" s="34"/>
      <c r="D290" s="34"/>
      <c r="E290" s="69"/>
      <c r="F290" s="37"/>
    </row>
    <row r="291" spans="1:6" x14ac:dyDescent="0.35">
      <c r="A291" s="33"/>
      <c r="B291" s="34"/>
      <c r="C291" s="34"/>
      <c r="D291" s="34"/>
      <c r="E291" s="69"/>
      <c r="F291" s="37"/>
    </row>
    <row r="292" spans="1:6" x14ac:dyDescent="0.35">
      <c r="A292" s="33"/>
      <c r="B292" s="34"/>
      <c r="C292" s="34"/>
      <c r="D292" s="34"/>
      <c r="E292" s="69"/>
      <c r="F292" s="37"/>
    </row>
    <row r="293" spans="1:6" x14ac:dyDescent="0.35">
      <c r="A293" s="33"/>
      <c r="B293" s="34"/>
      <c r="C293" s="34"/>
      <c r="D293" s="34"/>
      <c r="E293" s="69"/>
      <c r="F293" s="37"/>
    </row>
    <row r="294" spans="1:6" x14ac:dyDescent="0.35">
      <c r="A294" s="33"/>
      <c r="B294" s="34"/>
      <c r="C294" s="34"/>
      <c r="D294" s="34"/>
      <c r="E294" s="69"/>
      <c r="F294" s="37"/>
    </row>
    <row r="295" spans="1:6" x14ac:dyDescent="0.35">
      <c r="A295" s="33"/>
      <c r="B295" s="34"/>
      <c r="C295" s="34"/>
      <c r="D295" s="34"/>
      <c r="E295" s="69"/>
      <c r="F295" s="37"/>
    </row>
    <row r="296" spans="1:6" x14ac:dyDescent="0.35">
      <c r="A296" s="33"/>
      <c r="B296" s="34"/>
      <c r="C296" s="34"/>
      <c r="D296" s="34"/>
      <c r="E296" s="69"/>
      <c r="F296" s="37"/>
    </row>
    <row r="297" spans="1:6" x14ac:dyDescent="0.35">
      <c r="A297" s="33"/>
      <c r="B297" s="34"/>
      <c r="C297" s="34"/>
      <c r="D297" s="34"/>
      <c r="E297" s="69"/>
      <c r="F297" s="37"/>
    </row>
    <row r="298" spans="1:6" x14ac:dyDescent="0.35">
      <c r="A298" s="33"/>
      <c r="B298" s="34"/>
      <c r="C298" s="34"/>
      <c r="D298" s="34"/>
      <c r="E298" s="69"/>
      <c r="F298" s="37"/>
    </row>
    <row r="299" spans="1:6" x14ac:dyDescent="0.35">
      <c r="A299" s="33"/>
      <c r="B299" s="34"/>
      <c r="C299" s="34"/>
      <c r="D299" s="34"/>
      <c r="E299" s="69"/>
      <c r="F299" s="37"/>
    </row>
    <row r="300" spans="1:6" x14ac:dyDescent="0.35">
      <c r="A300" s="33"/>
      <c r="B300" s="34"/>
      <c r="C300" s="34"/>
      <c r="D300" s="34"/>
      <c r="E300" s="69"/>
      <c r="F300" s="37"/>
    </row>
    <row r="301" spans="1:6" x14ac:dyDescent="0.35">
      <c r="A301" s="33"/>
      <c r="B301" s="34"/>
      <c r="C301" s="34"/>
      <c r="D301" s="34"/>
      <c r="E301" s="69"/>
      <c r="F301" s="37"/>
    </row>
    <row r="302" spans="1:6" x14ac:dyDescent="0.35">
      <c r="A302" s="33"/>
      <c r="B302" s="34"/>
      <c r="C302" s="34"/>
      <c r="D302" s="34"/>
      <c r="E302" s="69"/>
      <c r="F302" s="37"/>
    </row>
    <row r="303" spans="1:6" x14ac:dyDescent="0.35">
      <c r="A303" s="33"/>
      <c r="B303" s="34"/>
      <c r="C303" s="34"/>
      <c r="D303" s="34"/>
      <c r="E303" s="69"/>
      <c r="F303" s="37"/>
    </row>
    <row r="304" spans="1:6" x14ac:dyDescent="0.35">
      <c r="A304" s="33"/>
      <c r="B304" s="34"/>
      <c r="C304" s="34"/>
      <c r="D304" s="34"/>
      <c r="E304" s="69"/>
      <c r="F304" s="37"/>
    </row>
    <row r="305" spans="1:6" x14ac:dyDescent="0.35">
      <c r="A305" s="33"/>
      <c r="B305" s="34"/>
      <c r="C305" s="34"/>
      <c r="D305" s="34"/>
      <c r="E305" s="69"/>
      <c r="F305" s="37"/>
    </row>
    <row r="306" spans="1:6" x14ac:dyDescent="0.35">
      <c r="A306" s="33"/>
      <c r="B306" s="34"/>
      <c r="C306" s="34"/>
      <c r="D306" s="34"/>
      <c r="E306" s="69"/>
      <c r="F306" s="37"/>
    </row>
    <row r="307" spans="1:6" x14ac:dyDescent="0.35">
      <c r="A307" s="33"/>
      <c r="B307" s="34"/>
      <c r="C307" s="34"/>
      <c r="D307" s="34"/>
      <c r="E307" s="69"/>
      <c r="F307" s="37"/>
    </row>
    <row r="308" spans="1:6" x14ac:dyDescent="0.35">
      <c r="A308" s="33"/>
      <c r="B308" s="34"/>
      <c r="C308" s="34"/>
      <c r="D308" s="34"/>
      <c r="E308" s="69"/>
      <c r="F308" s="37"/>
    </row>
    <row r="309" spans="1:6" x14ac:dyDescent="0.35">
      <c r="A309" s="33"/>
      <c r="B309" s="34"/>
      <c r="C309" s="34"/>
      <c r="D309" s="34"/>
      <c r="E309" s="69"/>
      <c r="F309" s="37"/>
    </row>
    <row r="310" spans="1:6" x14ac:dyDescent="0.35">
      <c r="A310" s="33"/>
      <c r="B310" s="34"/>
      <c r="C310" s="34"/>
      <c r="D310" s="34"/>
      <c r="E310" s="69"/>
      <c r="F310" s="37"/>
    </row>
    <row r="311" spans="1:6" x14ac:dyDescent="0.35">
      <c r="A311" s="33"/>
      <c r="B311" s="34"/>
      <c r="C311" s="34"/>
      <c r="D311" s="34"/>
      <c r="E311" s="69"/>
      <c r="F311" s="37"/>
    </row>
    <row r="312" spans="1:6" x14ac:dyDescent="0.35">
      <c r="A312" s="33"/>
      <c r="B312" s="34"/>
      <c r="C312" s="34"/>
      <c r="D312" s="34"/>
      <c r="E312" s="69"/>
      <c r="F312" s="37"/>
    </row>
    <row r="313" spans="1:6" x14ac:dyDescent="0.35">
      <c r="A313" s="33"/>
      <c r="B313" s="34"/>
      <c r="C313" s="34"/>
      <c r="D313" s="34"/>
      <c r="E313" s="69"/>
      <c r="F313" s="37"/>
    </row>
    <row r="314" spans="1:6" x14ac:dyDescent="0.35">
      <c r="A314" s="33"/>
      <c r="B314" s="34"/>
      <c r="C314" s="34"/>
      <c r="D314" s="34"/>
      <c r="E314" s="69"/>
      <c r="F314" s="37"/>
    </row>
    <row r="315" spans="1:6" x14ac:dyDescent="0.35">
      <c r="A315" s="33"/>
      <c r="B315" s="34"/>
      <c r="C315" s="34"/>
      <c r="D315" s="34"/>
      <c r="E315" s="69"/>
      <c r="F315" s="37"/>
    </row>
    <row r="316" spans="1:6" x14ac:dyDescent="0.35">
      <c r="A316" s="33"/>
      <c r="B316" s="34"/>
      <c r="C316" s="34"/>
      <c r="D316" s="34"/>
      <c r="E316" s="69"/>
      <c r="F316" s="37"/>
    </row>
    <row r="317" spans="1:6" x14ac:dyDescent="0.35">
      <c r="A317" s="33"/>
      <c r="B317" s="34"/>
      <c r="C317" s="34"/>
      <c r="D317" s="34"/>
      <c r="E317" s="69"/>
      <c r="F317" s="37"/>
    </row>
    <row r="318" spans="1:6" x14ac:dyDescent="0.35">
      <c r="A318" s="33"/>
      <c r="B318" s="34"/>
      <c r="C318" s="34"/>
      <c r="D318" s="34"/>
      <c r="E318" s="69"/>
      <c r="F318" s="37"/>
    </row>
    <row r="319" spans="1:6" x14ac:dyDescent="0.35">
      <c r="A319" s="33"/>
      <c r="B319" s="34"/>
      <c r="C319" s="34"/>
      <c r="D319" s="34"/>
      <c r="E319" s="69"/>
      <c r="F319" s="37"/>
    </row>
    <row r="320" spans="1:6" x14ac:dyDescent="0.35">
      <c r="A320" s="33"/>
      <c r="B320" s="34"/>
      <c r="C320" s="34"/>
      <c r="D320" s="34"/>
      <c r="E320" s="69"/>
      <c r="F320" s="37"/>
    </row>
    <row r="321" spans="1:6" x14ac:dyDescent="0.35">
      <c r="A321" s="33"/>
      <c r="B321" s="34"/>
      <c r="C321" s="34"/>
      <c r="D321" s="34"/>
      <c r="E321" s="69"/>
      <c r="F321" s="37"/>
    </row>
    <row r="322" spans="1:6" x14ac:dyDescent="0.35">
      <c r="A322" s="33"/>
      <c r="B322" s="34"/>
      <c r="C322" s="34"/>
      <c r="D322" s="34"/>
      <c r="E322" s="69"/>
      <c r="F322" s="37"/>
    </row>
    <row r="323" spans="1:6" x14ac:dyDescent="0.35">
      <c r="A323" s="33"/>
      <c r="B323" s="34"/>
      <c r="C323" s="34"/>
      <c r="D323" s="34"/>
      <c r="E323" s="69"/>
      <c r="F323" s="37"/>
    </row>
    <row r="324" spans="1:6" x14ac:dyDescent="0.35">
      <c r="A324" s="33"/>
      <c r="B324" s="34"/>
      <c r="C324" s="34"/>
      <c r="D324" s="34"/>
      <c r="E324" s="69"/>
      <c r="F324" s="37"/>
    </row>
    <row r="325" spans="1:6" x14ac:dyDescent="0.35">
      <c r="A325" s="33"/>
      <c r="B325" s="34"/>
      <c r="C325" s="34"/>
      <c r="D325" s="34"/>
      <c r="E325" s="69"/>
      <c r="F325" s="37"/>
    </row>
    <row r="326" spans="1:6" x14ac:dyDescent="0.35">
      <c r="A326" s="33"/>
      <c r="B326" s="34"/>
      <c r="C326" s="34"/>
      <c r="D326" s="34"/>
      <c r="E326" s="69"/>
      <c r="F326" s="37"/>
    </row>
    <row r="327" spans="1:6" x14ac:dyDescent="0.35">
      <c r="A327" s="33"/>
      <c r="B327" s="34"/>
      <c r="C327" s="34"/>
      <c r="D327" s="34"/>
      <c r="E327" s="69"/>
      <c r="F327" s="37"/>
    </row>
    <row r="328" spans="1:6" x14ac:dyDescent="0.35">
      <c r="A328" s="33"/>
      <c r="B328" s="34"/>
      <c r="C328" s="34"/>
      <c r="D328" s="34"/>
      <c r="E328" s="69"/>
      <c r="F328" s="37"/>
    </row>
    <row r="329" spans="1:6" x14ac:dyDescent="0.35">
      <c r="A329" s="33"/>
      <c r="B329" s="34"/>
      <c r="C329" s="34"/>
      <c r="D329" s="34"/>
      <c r="E329" s="69"/>
      <c r="F329" s="37"/>
    </row>
    <row r="330" spans="1:6" x14ac:dyDescent="0.35">
      <c r="A330" s="33"/>
      <c r="B330" s="34"/>
      <c r="C330" s="34"/>
      <c r="D330" s="34"/>
      <c r="E330" s="69"/>
      <c r="F330" s="37"/>
    </row>
    <row r="331" spans="1:6" x14ac:dyDescent="0.35">
      <c r="A331" s="33"/>
      <c r="B331" s="34"/>
      <c r="C331" s="34"/>
      <c r="D331" s="34"/>
      <c r="E331" s="69"/>
      <c r="F331" s="37"/>
    </row>
    <row r="332" spans="1:6" x14ac:dyDescent="0.35">
      <c r="A332" s="33"/>
      <c r="B332" s="34"/>
      <c r="C332" s="34"/>
      <c r="D332" s="34"/>
      <c r="E332" s="69"/>
      <c r="F332" s="37"/>
    </row>
    <row r="333" spans="1:6" x14ac:dyDescent="0.35">
      <c r="A333" s="33"/>
      <c r="B333" s="34"/>
      <c r="C333" s="34"/>
      <c r="D333" s="34"/>
      <c r="E333" s="69"/>
      <c r="F333" s="37"/>
    </row>
    <row r="334" spans="1:6" x14ac:dyDescent="0.35">
      <c r="A334" s="33"/>
      <c r="B334" s="34"/>
      <c r="C334" s="34"/>
      <c r="D334" s="34"/>
      <c r="E334" s="69"/>
      <c r="F334" s="37"/>
    </row>
    <row r="335" spans="1:6" x14ac:dyDescent="0.35">
      <c r="A335" s="33"/>
      <c r="B335" s="34"/>
      <c r="C335" s="34"/>
      <c r="D335" s="34"/>
      <c r="E335" s="69"/>
      <c r="F335" s="37"/>
    </row>
    <row r="336" spans="1:6" x14ac:dyDescent="0.35">
      <c r="A336" s="33"/>
      <c r="B336" s="34"/>
      <c r="C336" s="34"/>
      <c r="D336" s="34"/>
      <c r="E336" s="69"/>
      <c r="F336" s="37"/>
    </row>
    <row r="337" spans="1:6" x14ac:dyDescent="0.35">
      <c r="A337" s="33"/>
      <c r="B337" s="34"/>
      <c r="C337" s="34"/>
      <c r="D337" s="34"/>
      <c r="E337" s="69"/>
      <c r="F337" s="37"/>
    </row>
    <row r="338" spans="1:6" x14ac:dyDescent="0.35">
      <c r="A338" s="33"/>
      <c r="B338" s="34"/>
      <c r="C338" s="34"/>
      <c r="D338" s="34"/>
      <c r="E338" s="69"/>
      <c r="F338" s="37"/>
    </row>
    <row r="339" spans="1:6" x14ac:dyDescent="0.35">
      <c r="A339" s="33"/>
      <c r="B339" s="34"/>
      <c r="C339" s="34"/>
      <c r="D339" s="34"/>
      <c r="E339" s="69"/>
      <c r="F339" s="37"/>
    </row>
    <row r="340" spans="1:6" x14ac:dyDescent="0.35">
      <c r="A340" s="33"/>
      <c r="B340" s="34"/>
      <c r="C340" s="34"/>
      <c r="D340" s="34"/>
      <c r="E340" s="69"/>
      <c r="F340" s="37"/>
    </row>
    <row r="341" spans="1:6" x14ac:dyDescent="0.35">
      <c r="A341" s="33"/>
      <c r="B341" s="34"/>
      <c r="C341" s="34"/>
      <c r="D341" s="34"/>
      <c r="E341" s="69"/>
      <c r="F341" s="37"/>
    </row>
    <row r="342" spans="1:6" x14ac:dyDescent="0.35">
      <c r="A342" s="33"/>
      <c r="B342" s="34"/>
      <c r="C342" s="34"/>
      <c r="D342" s="34"/>
      <c r="E342" s="69"/>
      <c r="F342" s="37"/>
    </row>
    <row r="343" spans="1:6" x14ac:dyDescent="0.35">
      <c r="A343" s="33"/>
      <c r="B343" s="34"/>
      <c r="C343" s="34"/>
      <c r="D343" s="34"/>
      <c r="E343" s="69"/>
      <c r="F343" s="37"/>
    </row>
    <row r="344" spans="1:6" x14ac:dyDescent="0.35">
      <c r="A344" s="33"/>
      <c r="B344" s="34"/>
      <c r="C344" s="34"/>
      <c r="D344" s="34"/>
      <c r="E344" s="69"/>
      <c r="F344" s="37"/>
    </row>
    <row r="345" spans="1:6" x14ac:dyDescent="0.35">
      <c r="A345" s="33"/>
      <c r="B345" s="34"/>
      <c r="C345" s="34"/>
      <c r="D345" s="34"/>
      <c r="E345" s="69"/>
      <c r="F345" s="37"/>
    </row>
    <row r="346" spans="1:6" x14ac:dyDescent="0.35">
      <c r="A346" s="33"/>
      <c r="B346" s="34"/>
      <c r="C346" s="34"/>
      <c r="D346" s="34"/>
      <c r="E346" s="69"/>
      <c r="F346" s="37"/>
    </row>
    <row r="347" spans="1:6" x14ac:dyDescent="0.35">
      <c r="A347" s="33"/>
      <c r="B347" s="34"/>
      <c r="C347" s="34"/>
      <c r="D347" s="34"/>
      <c r="E347" s="69"/>
      <c r="F347" s="37"/>
    </row>
    <row r="348" spans="1:6" x14ac:dyDescent="0.35">
      <c r="A348" s="33"/>
      <c r="B348" s="34"/>
      <c r="C348" s="34"/>
      <c r="D348" s="34"/>
      <c r="E348" s="69"/>
      <c r="F348" s="37"/>
    </row>
    <row r="349" spans="1:6" x14ac:dyDescent="0.35">
      <c r="A349" s="33"/>
      <c r="B349" s="34"/>
      <c r="C349" s="34"/>
      <c r="D349" s="34"/>
      <c r="E349" s="69"/>
      <c r="F349" s="37"/>
    </row>
    <row r="350" spans="1:6" x14ac:dyDescent="0.35">
      <c r="A350" s="33"/>
      <c r="B350" s="34"/>
      <c r="C350" s="34"/>
      <c r="D350" s="34"/>
      <c r="E350" s="69"/>
      <c r="F350" s="37"/>
    </row>
    <row r="351" spans="1:6" x14ac:dyDescent="0.35">
      <c r="A351" s="33"/>
      <c r="B351" s="34"/>
      <c r="C351" s="34"/>
      <c r="D351" s="34"/>
      <c r="E351" s="69"/>
      <c r="F351" s="37"/>
    </row>
    <row r="352" spans="1:6" x14ac:dyDescent="0.35">
      <c r="A352" s="33"/>
      <c r="B352" s="34"/>
      <c r="C352" s="34"/>
      <c r="D352" s="34"/>
      <c r="E352" s="69"/>
      <c r="F352" s="37"/>
    </row>
    <row r="353" spans="1:6" x14ac:dyDescent="0.35">
      <c r="A353" s="33"/>
      <c r="B353" s="34"/>
      <c r="C353" s="34"/>
      <c r="D353" s="34"/>
      <c r="E353" s="69"/>
      <c r="F353" s="37"/>
    </row>
    <row r="354" spans="1:6" x14ac:dyDescent="0.35">
      <c r="A354" s="33"/>
      <c r="B354" s="34"/>
      <c r="C354" s="34"/>
      <c r="D354" s="34"/>
      <c r="E354" s="69"/>
      <c r="F354" s="37"/>
    </row>
    <row r="355" spans="1:6" x14ac:dyDescent="0.35">
      <c r="A355" s="33"/>
      <c r="B355" s="34"/>
      <c r="C355" s="34"/>
      <c r="D355" s="34"/>
      <c r="E355" s="69"/>
      <c r="F355" s="37"/>
    </row>
    <row r="356" spans="1:6" x14ac:dyDescent="0.35">
      <c r="A356" s="33"/>
      <c r="B356" s="34"/>
      <c r="C356" s="34"/>
      <c r="D356" s="34"/>
      <c r="E356" s="69"/>
      <c r="F356" s="37"/>
    </row>
    <row r="357" spans="1:6" x14ac:dyDescent="0.35">
      <c r="A357" s="33"/>
      <c r="B357" s="34"/>
      <c r="C357" s="34"/>
      <c r="D357" s="34"/>
      <c r="E357" s="69"/>
      <c r="F357" s="37"/>
    </row>
    <row r="358" spans="1:6" x14ac:dyDescent="0.35">
      <c r="A358" s="33"/>
      <c r="B358" s="34"/>
      <c r="C358" s="34"/>
      <c r="D358" s="34"/>
      <c r="E358" s="69"/>
      <c r="F358" s="37"/>
    </row>
    <row r="359" spans="1:6" x14ac:dyDescent="0.35">
      <c r="A359" s="33"/>
      <c r="B359" s="34"/>
      <c r="C359" s="34"/>
      <c r="D359" s="34"/>
      <c r="E359" s="69"/>
      <c r="F359" s="37"/>
    </row>
    <row r="360" spans="1:6" x14ac:dyDescent="0.35">
      <c r="A360" s="33"/>
      <c r="B360" s="34"/>
      <c r="C360" s="34"/>
      <c r="D360" s="34"/>
      <c r="E360" s="69"/>
      <c r="F360" s="37"/>
    </row>
    <row r="361" spans="1:6" x14ac:dyDescent="0.35">
      <c r="A361" s="33"/>
      <c r="B361" s="34"/>
      <c r="C361" s="34"/>
      <c r="D361" s="34"/>
      <c r="E361" s="69"/>
      <c r="F361" s="37"/>
    </row>
    <row r="362" spans="1:6" x14ac:dyDescent="0.35">
      <c r="A362" s="33"/>
      <c r="B362" s="34"/>
      <c r="C362" s="34"/>
      <c r="D362" s="34"/>
      <c r="E362" s="69"/>
      <c r="F362" s="37"/>
    </row>
    <row r="363" spans="1:6" x14ac:dyDescent="0.35">
      <c r="A363" s="33"/>
      <c r="B363" s="34"/>
      <c r="C363" s="34"/>
      <c r="D363" s="34"/>
      <c r="E363" s="69"/>
      <c r="F363" s="37"/>
    </row>
    <row r="364" spans="1:6" x14ac:dyDescent="0.35">
      <c r="A364" s="33"/>
      <c r="B364" s="34"/>
      <c r="C364" s="34"/>
      <c r="D364" s="34"/>
      <c r="E364" s="69"/>
      <c r="F364" s="37"/>
    </row>
    <row r="365" spans="1:6" x14ac:dyDescent="0.35">
      <c r="A365" s="33"/>
      <c r="B365" s="34"/>
      <c r="C365" s="34"/>
      <c r="D365" s="34"/>
      <c r="E365" s="69"/>
      <c r="F365" s="37"/>
    </row>
    <row r="366" spans="1:6" x14ac:dyDescent="0.35">
      <c r="A366" s="33"/>
      <c r="B366" s="34"/>
      <c r="C366" s="34"/>
      <c r="D366" s="34"/>
      <c r="E366" s="69"/>
      <c r="F366" s="37"/>
    </row>
    <row r="367" spans="1:6" x14ac:dyDescent="0.35">
      <c r="A367" s="33"/>
      <c r="B367" s="34"/>
      <c r="C367" s="34"/>
      <c r="D367" s="34"/>
      <c r="E367" s="69"/>
      <c r="F367" s="37"/>
    </row>
    <row r="368" spans="1:6" x14ac:dyDescent="0.35">
      <c r="A368" s="33"/>
      <c r="B368" s="34"/>
      <c r="C368" s="34"/>
      <c r="D368" s="34"/>
      <c r="E368" s="69"/>
      <c r="F368" s="37"/>
    </row>
    <row r="369" spans="1:6" x14ac:dyDescent="0.35">
      <c r="A369" s="33"/>
      <c r="B369" s="34"/>
      <c r="C369" s="34"/>
      <c r="D369" s="34"/>
      <c r="E369" s="69"/>
      <c r="F369" s="37"/>
    </row>
    <row r="370" spans="1:6" x14ac:dyDescent="0.35">
      <c r="A370" s="33"/>
      <c r="B370" s="34"/>
      <c r="C370" s="34"/>
      <c r="D370" s="34"/>
      <c r="E370" s="69"/>
      <c r="F370" s="37"/>
    </row>
    <row r="371" spans="1:6" x14ac:dyDescent="0.35">
      <c r="A371" s="33"/>
      <c r="B371" s="34"/>
      <c r="C371" s="34"/>
      <c r="D371" s="34"/>
      <c r="E371" s="69"/>
      <c r="F371" s="37"/>
    </row>
    <row r="372" spans="1:6" x14ac:dyDescent="0.35">
      <c r="A372" s="33"/>
      <c r="B372" s="34"/>
      <c r="C372" s="34"/>
      <c r="D372" s="34"/>
      <c r="E372" s="69"/>
      <c r="F372" s="37"/>
    </row>
    <row r="373" spans="1:6" x14ac:dyDescent="0.35">
      <c r="A373" s="33"/>
      <c r="B373" s="34"/>
      <c r="C373" s="34"/>
      <c r="D373" s="34"/>
      <c r="E373" s="69"/>
      <c r="F373" s="37"/>
    </row>
    <row r="374" spans="1:6" x14ac:dyDescent="0.35">
      <c r="A374" s="33"/>
      <c r="B374" s="34"/>
      <c r="C374" s="34"/>
      <c r="D374" s="34"/>
      <c r="E374" s="69"/>
      <c r="F374" s="37"/>
    </row>
    <row r="375" spans="1:6" x14ac:dyDescent="0.35">
      <c r="A375" s="33"/>
      <c r="B375" s="34"/>
      <c r="C375" s="34"/>
      <c r="D375" s="34"/>
      <c r="E375" s="69"/>
      <c r="F375" s="37"/>
    </row>
    <row r="376" spans="1:6" x14ac:dyDescent="0.35">
      <c r="A376" s="33"/>
      <c r="B376" s="34"/>
      <c r="C376" s="34"/>
      <c r="D376" s="34"/>
      <c r="E376" s="69"/>
      <c r="F376" s="37"/>
    </row>
    <row r="377" spans="1:6" x14ac:dyDescent="0.35">
      <c r="A377" s="33"/>
      <c r="B377" s="34"/>
      <c r="C377" s="34"/>
      <c r="D377" s="34"/>
      <c r="E377" s="69"/>
      <c r="F377" s="37"/>
    </row>
    <row r="378" spans="1:6" x14ac:dyDescent="0.35">
      <c r="A378" s="33"/>
      <c r="B378" s="34"/>
      <c r="C378" s="34"/>
      <c r="D378" s="34"/>
      <c r="E378" s="69"/>
      <c r="F378" s="37"/>
    </row>
    <row r="379" spans="1:6" x14ac:dyDescent="0.35">
      <c r="A379" s="33"/>
      <c r="B379" s="34"/>
      <c r="C379" s="34"/>
      <c r="D379" s="34"/>
      <c r="E379" s="69"/>
      <c r="F379" s="37"/>
    </row>
    <row r="380" spans="1:6" x14ac:dyDescent="0.35">
      <c r="A380" s="33"/>
      <c r="B380" s="34"/>
      <c r="C380" s="34"/>
      <c r="D380" s="34"/>
      <c r="E380" s="69"/>
      <c r="F380" s="37"/>
    </row>
    <row r="381" spans="1:6" x14ac:dyDescent="0.35">
      <c r="A381" s="33"/>
      <c r="B381" s="34"/>
      <c r="C381" s="34"/>
      <c r="D381" s="34"/>
      <c r="E381" s="69"/>
      <c r="F381" s="37"/>
    </row>
    <row r="382" spans="1:6" x14ac:dyDescent="0.35">
      <c r="A382" s="33"/>
      <c r="B382" s="34"/>
      <c r="C382" s="34"/>
      <c r="D382" s="34"/>
      <c r="E382" s="69"/>
      <c r="F382" s="37"/>
    </row>
    <row r="383" spans="1:6" x14ac:dyDescent="0.35">
      <c r="A383" s="33"/>
      <c r="B383" s="34"/>
      <c r="C383" s="34"/>
      <c r="D383" s="34"/>
      <c r="E383" s="69"/>
      <c r="F383" s="37"/>
    </row>
    <row r="384" spans="1:6" x14ac:dyDescent="0.35">
      <c r="A384" s="33"/>
      <c r="B384" s="34"/>
      <c r="C384" s="34"/>
      <c r="D384" s="34"/>
      <c r="E384" s="69"/>
      <c r="F384" s="37"/>
    </row>
    <row r="385" spans="1:6" x14ac:dyDescent="0.35">
      <c r="A385" s="33"/>
      <c r="B385" s="34"/>
      <c r="C385" s="34"/>
      <c r="D385" s="34"/>
      <c r="E385" s="69"/>
      <c r="F385" s="37"/>
    </row>
    <row r="386" spans="1:6" x14ac:dyDescent="0.35">
      <c r="A386" s="33"/>
      <c r="B386" s="34"/>
      <c r="C386" s="34"/>
      <c r="D386" s="34"/>
      <c r="E386" s="69"/>
      <c r="F386" s="37"/>
    </row>
    <row r="387" spans="1:6" x14ac:dyDescent="0.35">
      <c r="A387" s="33"/>
      <c r="B387" s="34"/>
      <c r="C387" s="34"/>
      <c r="D387" s="34"/>
      <c r="E387" s="69"/>
      <c r="F387" s="37"/>
    </row>
    <row r="388" spans="1:6" x14ac:dyDescent="0.35">
      <c r="A388" s="33"/>
      <c r="B388" s="34"/>
      <c r="C388" s="34"/>
      <c r="D388" s="34"/>
      <c r="E388" s="69"/>
      <c r="F388" s="37"/>
    </row>
    <row r="389" spans="1:6" x14ac:dyDescent="0.35">
      <c r="A389" s="33"/>
      <c r="B389" s="34"/>
      <c r="C389" s="34"/>
      <c r="D389" s="34"/>
      <c r="E389" s="69"/>
      <c r="F389" s="37"/>
    </row>
    <row r="390" spans="1:6" x14ac:dyDescent="0.35">
      <c r="A390" s="33"/>
      <c r="B390" s="34"/>
      <c r="C390" s="34"/>
      <c r="D390" s="34"/>
      <c r="E390" s="69"/>
      <c r="F390" s="37"/>
    </row>
    <row r="391" spans="1:6" x14ac:dyDescent="0.35">
      <c r="A391" s="33"/>
      <c r="B391" s="34"/>
      <c r="C391" s="34"/>
      <c r="D391" s="34"/>
      <c r="E391" s="69"/>
      <c r="F391" s="37"/>
    </row>
    <row r="392" spans="1:6" x14ac:dyDescent="0.35">
      <c r="A392" s="33"/>
      <c r="B392" s="34"/>
      <c r="C392" s="34"/>
      <c r="D392" s="34"/>
      <c r="E392" s="69"/>
      <c r="F392" s="37"/>
    </row>
    <row r="393" spans="1:6" x14ac:dyDescent="0.35">
      <c r="A393" s="33"/>
      <c r="B393" s="34"/>
      <c r="C393" s="34"/>
      <c r="D393" s="34"/>
      <c r="E393" s="69"/>
      <c r="F393" s="37"/>
    </row>
    <row r="394" spans="1:6" x14ac:dyDescent="0.35">
      <c r="A394" s="33"/>
      <c r="B394" s="34"/>
      <c r="C394" s="34"/>
      <c r="D394" s="34"/>
      <c r="E394" s="69"/>
      <c r="F394" s="37"/>
    </row>
    <row r="395" spans="1:6" x14ac:dyDescent="0.35">
      <c r="A395" s="33"/>
      <c r="B395" s="34"/>
      <c r="C395" s="34"/>
      <c r="D395" s="34"/>
      <c r="E395" s="69"/>
      <c r="F395" s="37"/>
    </row>
    <row r="396" spans="1:6" x14ac:dyDescent="0.35">
      <c r="A396" s="33"/>
      <c r="B396" s="34"/>
      <c r="C396" s="34"/>
      <c r="D396" s="34"/>
      <c r="E396" s="69"/>
      <c r="F396" s="37"/>
    </row>
    <row r="397" spans="1:6" x14ac:dyDescent="0.35">
      <c r="A397" s="33"/>
      <c r="B397" s="34"/>
      <c r="C397" s="34"/>
      <c r="D397" s="34"/>
      <c r="E397" s="69"/>
      <c r="F397" s="37"/>
    </row>
    <row r="398" spans="1:6" x14ac:dyDescent="0.35">
      <c r="A398" s="33"/>
      <c r="B398" s="34"/>
      <c r="C398" s="34"/>
      <c r="D398" s="34"/>
      <c r="E398" s="69"/>
      <c r="F398" s="37"/>
    </row>
    <row r="399" spans="1:6" x14ac:dyDescent="0.35">
      <c r="A399" s="33"/>
      <c r="B399" s="34"/>
      <c r="C399" s="34"/>
      <c r="D399" s="34"/>
      <c r="E399" s="69"/>
      <c r="F399" s="37"/>
    </row>
    <row r="400" spans="1:6" x14ac:dyDescent="0.35">
      <c r="A400" s="38"/>
      <c r="B400" s="39"/>
      <c r="C400" s="39"/>
      <c r="D400" s="39"/>
      <c r="E400" s="69"/>
      <c r="F400" s="40"/>
    </row>
  </sheetData>
  <dataValidations count="1">
    <dataValidation type="list" allowBlank="1" showInputMessage="1" showErrorMessage="1" sqref="A2:A400" xr:uid="{D1DDAAC8-D8BA-40C5-B5C0-0F32F2C44237}">
      <formula1>"Compras, Coste Personal,Suministros,Mantenimiento,Serv Externalizados,Otros Gastos"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Análisis Datos</vt:lpstr>
      <vt:lpstr>Cuenta Resultados</vt:lpstr>
      <vt:lpstr>Deuda Pendiente</vt:lpstr>
      <vt:lpstr>Facturas 19</vt:lpstr>
      <vt:lpstr>Principales Clientes</vt:lpstr>
      <vt:lpstr>Gastos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Antunez</cp:lastModifiedBy>
  <cp:lastPrinted>2019-01-15T11:28:51Z</cp:lastPrinted>
  <dcterms:created xsi:type="dcterms:W3CDTF">2018-11-15T10:02:26Z</dcterms:created>
  <dcterms:modified xsi:type="dcterms:W3CDTF">2019-05-24T04:36:34Z</dcterms:modified>
</cp:coreProperties>
</file>